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00" yWindow="1500" windowWidth="25600" windowHeight="12300" activeTab="5"/>
  </bookViews>
  <sheets>
    <sheet name="Rzepak ozimy" sheetId="1" r:id="rId1"/>
    <sheet name="Pszenica ozima" sheetId="2" r:id="rId2"/>
    <sheet name="Jęczmień" sheetId="3" r:id="rId3"/>
    <sheet name="Kukurydza" sheetId="4" r:id="rId4"/>
    <sheet name="Buraki cukrowe" sheetId="5" r:id="rId5"/>
    <sheet name="Koszty maszynowe" sheetId="6" r:id="rId6"/>
  </sheets>
  <definedNames/>
  <calcPr fullCalcOnLoad="1"/>
</workbook>
</file>

<file path=xl/sharedStrings.xml><?xml version="1.0" encoding="utf-8"?>
<sst xmlns="http://schemas.openxmlformats.org/spreadsheetml/2006/main" count="787" uniqueCount="129">
  <si>
    <t>Wyszczególnienie</t>
  </si>
  <si>
    <t>Przychody</t>
  </si>
  <si>
    <t>Sprzedaż ziarna</t>
  </si>
  <si>
    <t>Sprzedaż słomy</t>
  </si>
  <si>
    <t>Doplaty bezpośrednie</t>
  </si>
  <si>
    <t>Dopłaty rolnośrodowiskowe</t>
  </si>
  <si>
    <t>Jedn. miary</t>
  </si>
  <si>
    <t>Cena jednostkowa</t>
  </si>
  <si>
    <t>Wartość</t>
  </si>
  <si>
    <t>Koszty produkcji</t>
  </si>
  <si>
    <t>Materiał siewny</t>
  </si>
  <si>
    <t xml:space="preserve">Mocznik </t>
  </si>
  <si>
    <t>Saletrzak</t>
  </si>
  <si>
    <t>Fosforan amonu</t>
  </si>
  <si>
    <t>Siarczan amonu</t>
  </si>
  <si>
    <t>Siarczan magnezu</t>
  </si>
  <si>
    <t>Sól potasowa</t>
  </si>
  <si>
    <t>Nawóz wieloskładnikowy</t>
  </si>
  <si>
    <t>Nawozy dolistne</t>
  </si>
  <si>
    <t>Razem nawozy</t>
  </si>
  <si>
    <t>Ochrona roślin</t>
  </si>
  <si>
    <t>Suszenie nasion</t>
  </si>
  <si>
    <t>Razem koszty bezpośrednie GM</t>
  </si>
  <si>
    <t>Nadwyżka bezpośrednia GM w zł/ha</t>
  </si>
  <si>
    <t>Nadwyżka bezpośrednia GM w zł/t</t>
  </si>
  <si>
    <t>Koszty maszynowe</t>
  </si>
  <si>
    <t>Robocizna najemna</t>
  </si>
  <si>
    <t>Razem koszty bezpośrednie w zł/ha</t>
  </si>
  <si>
    <t>Razem koszty bezpośrednie w zł/t</t>
  </si>
  <si>
    <t>Zysk brutto w zł/ha</t>
  </si>
  <si>
    <t>Zysk brutto w zł/t</t>
  </si>
  <si>
    <t>Podatek rolny</t>
  </si>
  <si>
    <t>Pozostałe koszty pośrednie</t>
  </si>
  <si>
    <t>Razem koszty pośrednie w zł/ha</t>
  </si>
  <si>
    <t>Koszty całkowite w zł/ha</t>
  </si>
  <si>
    <t>Zysk netto w zł/ha</t>
  </si>
  <si>
    <t>Zysk netto w zł/t</t>
  </si>
  <si>
    <t>Cena równowagi</t>
  </si>
  <si>
    <t>Plon równowagi</t>
  </si>
  <si>
    <t>Rachunek VAT dla ryczałtowca</t>
  </si>
  <si>
    <t>Zwrot zryczałtowany</t>
  </si>
  <si>
    <t xml:space="preserve">VAT naliczony </t>
  </si>
  <si>
    <t>Saldo</t>
  </si>
  <si>
    <t>Ilość na ha</t>
  </si>
  <si>
    <t>t/ha</t>
  </si>
  <si>
    <t>Kalkulacja opłacalności uprawy rzepaku ozimego (wartości netto)</t>
  </si>
  <si>
    <t>zł/ha</t>
  </si>
  <si>
    <t xml:space="preserve">  -  JPO</t>
  </si>
  <si>
    <t xml:space="preserve">  -  UPO</t>
  </si>
  <si>
    <t>x</t>
  </si>
  <si>
    <t>jedn. siewna</t>
  </si>
  <si>
    <t>Saletra amonowa</t>
  </si>
  <si>
    <t>l/ha</t>
  </si>
  <si>
    <t>zł/t%/ha</t>
  </si>
  <si>
    <t>Ubezpieczenie upraw</t>
  </si>
  <si>
    <t>Ciągnik 80 KM</t>
  </si>
  <si>
    <t>Ciągnik 120 KM</t>
  </si>
  <si>
    <t>Kombajn zbożowy</t>
  </si>
  <si>
    <t>jednostkowy koszt eksploatacji zł/h</t>
  </si>
  <si>
    <t>jednostkowy koszt eksploatacji zł/ha</t>
  </si>
  <si>
    <t>Kalkulacja kosztów maszynowych</t>
  </si>
  <si>
    <t>Rozrzutnik obornika</t>
  </si>
  <si>
    <t>Agregat ścierniskowy</t>
  </si>
  <si>
    <t>Pług</t>
  </si>
  <si>
    <t>Agregat uprawowo-siewny</t>
  </si>
  <si>
    <t>Rozsiewacz nawozów</t>
  </si>
  <si>
    <t>Opryskiwacz</t>
  </si>
  <si>
    <t>Lp.</t>
  </si>
  <si>
    <t>I</t>
  </si>
  <si>
    <t>II</t>
  </si>
  <si>
    <t>Koszt użytkowania</t>
  </si>
  <si>
    <t>Czas użytkowania w roku (h/rok)</t>
  </si>
  <si>
    <t>Wykorzystanie w okresie użytkowania (h)</t>
  </si>
  <si>
    <t>Okres użytkowania (w latach)</t>
  </si>
  <si>
    <t>Wartość maszyny (w zł)</t>
  </si>
  <si>
    <t>Wskaźnik kosztów przechowywania i konserwacji</t>
  </si>
  <si>
    <t>Koszt ubezpieczenia (w zł)</t>
  </si>
  <si>
    <t>Wskaźnik kosztów napraw</t>
  </si>
  <si>
    <t>Cen paliwa (w zł/l netto)</t>
  </si>
  <si>
    <t>Zużycie paliwa (w l/h)</t>
  </si>
  <si>
    <t>Wydajność eksploatacyjna (ha/h)</t>
  </si>
  <si>
    <t>Amortyzacja  (zł/rok)</t>
  </si>
  <si>
    <t>Koszt przechowywania i konserwacji (zł/rok)</t>
  </si>
  <si>
    <t>Razem koszt utrzymania (zł/rok)</t>
  </si>
  <si>
    <t>Jednostkowy koszt utrzymania (zł/ha)</t>
  </si>
  <si>
    <t>Jednostkowy koszt utrzymania (zł/h)</t>
  </si>
  <si>
    <t>Koszt napraw (zł/h)</t>
  </si>
  <si>
    <t>Koszt paliwa i smarów (zł/h)</t>
  </si>
  <si>
    <t>Koszt użytkowania (zł/h)</t>
  </si>
  <si>
    <t>Ubezpieczenia (zł/rok) - przeważnie OC</t>
  </si>
  <si>
    <t>Odsetki od kredytu  (zł/rok)</t>
  </si>
  <si>
    <t>Koszt zestawu (w zł/ha)</t>
  </si>
  <si>
    <t>Rzepak</t>
  </si>
  <si>
    <t xml:space="preserve">zł/h </t>
  </si>
  <si>
    <t>Jęczmień jary</t>
  </si>
  <si>
    <t>Kukurydza</t>
  </si>
  <si>
    <t>orka</t>
  </si>
  <si>
    <t>rozsiew nawozów x4</t>
  </si>
  <si>
    <t>siew</t>
  </si>
  <si>
    <t>opryski x 6</t>
  </si>
  <si>
    <t>zbiór</t>
  </si>
  <si>
    <t>uprawa pożniwna</t>
  </si>
  <si>
    <t>rozwożenie obornika</t>
  </si>
  <si>
    <t>Pszenica</t>
  </si>
  <si>
    <t>Razem</t>
  </si>
  <si>
    <t>Kalkulacja opłacalności uprawy pszenicy ozimej (wartości netto)</t>
  </si>
  <si>
    <t xml:space="preserve">Wapno </t>
  </si>
  <si>
    <t>rozsiew nawozów x5</t>
  </si>
  <si>
    <t>opryski x 5</t>
  </si>
  <si>
    <t>rozwożenie obornika/wapna</t>
  </si>
  <si>
    <t>rozsiew nawozów x3</t>
  </si>
  <si>
    <t>opryski x 4</t>
  </si>
  <si>
    <t>Rozsiew wapna</t>
  </si>
  <si>
    <t>wapnowanie pól</t>
  </si>
  <si>
    <t>rozwożenie obornika/</t>
  </si>
  <si>
    <t>Kalkulacja opłacalności uprawy jęczmienia jarego (wartości netto)</t>
  </si>
  <si>
    <t>Kalkulacja opłacalności uprawy kukurydzy (wartości netto)</t>
  </si>
  <si>
    <t>Mikrogranulat</t>
  </si>
  <si>
    <t>kg/ha</t>
  </si>
  <si>
    <t>jedn siewne</t>
  </si>
  <si>
    <t>Korn-kali</t>
  </si>
  <si>
    <t>opryski x 3</t>
  </si>
  <si>
    <t>Kalkulacja opłacalności uprawy buraków cukrowych* (wartości netto)</t>
  </si>
  <si>
    <t>*cena buraków z kampanii 2012/13 przy polaryzacji 16.68%</t>
  </si>
  <si>
    <t xml:space="preserve">  -  płatność cukrowa</t>
  </si>
  <si>
    <t>zł/t</t>
  </si>
  <si>
    <t>Kompleksowa obsługa - wybieranie..</t>
  </si>
  <si>
    <t>Ilość na ha/t</t>
  </si>
  <si>
    <t>r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</si>
</sst>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_);\(#,##0\ &quot;zł&quot;\)"/>
    <numFmt numFmtId="165" formatCode="#,##0\ &quot;zł&quot;_);[Red]\(#,##0\ &quot;zł&quot;\)"/>
    <numFmt numFmtId="166" formatCode="#,##0.00\ &quot;zł&quot;_);\(#,##0.00\ &quot;zł&quot;\)"/>
    <numFmt numFmtId="167" formatCode="#,##0.00\ &quot;zł&quot;_);[Red]\(#,##0.00\ &quot;zł&quot;\)"/>
    <numFmt numFmtId="168" formatCode="_ * #,##0_)\ &quot;zł&quot;_ ;_ * \(#,##0\)\ &quot;zł&quot;_ ;_ * &quot;-&quot;_)\ &quot;zł&quot;_ ;_ @_ "/>
    <numFmt numFmtId="169" formatCode="_ * #,##0_)\ _z_ł_ ;_ * \(#,##0\)\ _z_ł_ ;_ * &quot;-&quot;_)\ _z_ł_ ;_ @_ "/>
    <numFmt numFmtId="170" formatCode="_ * #,##0.00_)\ &quot;zł&quot;_ ;_ * \(#,##0.00\)\ &quot;zł&quot;_ ;_ * &quot;-&quot;??_)\ &quot;zł&quot;_ ;_ @_ "/>
    <numFmt numFmtId="171" formatCode="_ * #,##0.00_)\ _z_ł_ ;_ * \(#,##0.00\)\ _z_ł_ ;_ * &quot;-&quot;??_)\ _z_ł_ ;_ @_ "/>
  </numFmts>
  <fonts count="40">
    <font>
      <sz val="11"/>
      <color theme="1"/>
      <name val="Czcionka tekstu podstawowego"/>
      <family val="2"/>
    </font>
    <font>
      <sz val="12"/>
      <color indexed="8"/>
      <name val="Calibri"/>
      <family val="2"/>
    </font>
    <font>
      <b/>
      <sz val="11"/>
      <name val="Czcionka tekstu podstawowego"/>
      <family val="0"/>
    </font>
    <font>
      <sz val="1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17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2"/>
      <color indexed="63"/>
      <name val="Calibri"/>
      <family val="2"/>
    </font>
    <font>
      <sz val="12"/>
      <color indexed="14"/>
      <name val="Calibri"/>
      <family val="2"/>
    </font>
    <font>
      <b/>
      <sz val="11"/>
      <color indexed="8"/>
      <name val="Czcionka tekstu podstawowego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b/>
      <sz val="18"/>
      <color theme="3"/>
      <name val="Cambria"/>
      <family val="2"/>
    </font>
    <font>
      <b/>
      <sz val="12"/>
      <color rgb="FF3F3F3F"/>
      <name val="Calibri"/>
      <family val="2"/>
    </font>
    <font>
      <sz val="12"/>
      <color rgb="FF9C0006"/>
      <name val="Calibri"/>
      <family val="2"/>
    </font>
    <font>
      <b/>
      <sz val="11"/>
      <color theme="1"/>
      <name val="Czcionka tekstu podstawowego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2" applyNumberFormat="0" applyFill="0" applyAlignment="0" applyProtection="0"/>
    <xf numFmtId="0" fontId="27" fillId="28" borderId="3" applyNumberFormat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7" applyNumberFormat="0" applyFont="0" applyAlignment="0" applyProtection="0"/>
    <xf numFmtId="0" fontId="32" fillId="31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39" fillId="0" borderId="10" xfId="0" applyFont="1" applyBorder="1" applyAlignment="1">
      <alignment/>
    </xf>
    <xf numFmtId="0" fontId="39" fillId="0" borderId="0" xfId="0" applyFont="1" applyAlignment="1">
      <alignment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2" fontId="39" fillId="33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0" fillId="20" borderId="10" xfId="0" applyFill="1" applyBorder="1" applyAlignment="1">
      <alignment/>
    </xf>
    <xf numFmtId="0" fontId="0" fillId="34" borderId="10" xfId="0" applyFill="1" applyBorder="1" applyAlignment="1">
      <alignment/>
    </xf>
    <xf numFmtId="0" fontId="39" fillId="34" borderId="10" xfId="0" applyFont="1" applyFill="1" applyBorder="1" applyAlignment="1">
      <alignment/>
    </xf>
    <xf numFmtId="0" fontId="0" fillId="34" borderId="10" xfId="0" applyFill="1" applyBorder="1" applyAlignment="1">
      <alignment horizontal="center"/>
    </xf>
    <xf numFmtId="2" fontId="39" fillId="34" borderId="10" xfId="0" applyNumberFormat="1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22" borderId="10" xfId="0" applyNumberFormat="1" applyFill="1" applyBorder="1" applyAlignment="1">
      <alignment/>
    </xf>
    <xf numFmtId="0" fontId="0" fillId="22" borderId="10" xfId="0" applyFill="1" applyBorder="1" applyAlignment="1">
      <alignment/>
    </xf>
    <xf numFmtId="0" fontId="0" fillId="22" borderId="10" xfId="0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/>
    </xf>
    <xf numFmtId="0" fontId="39" fillId="22" borderId="10" xfId="0" applyFont="1" applyFill="1" applyBorder="1" applyAlignment="1">
      <alignment/>
    </xf>
    <xf numFmtId="0" fontId="39" fillId="20" borderId="10" xfId="0" applyFont="1" applyFill="1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20" borderId="0" xfId="0" applyFill="1" applyAlignment="1">
      <alignment wrapText="1"/>
    </xf>
    <xf numFmtId="0" fontId="0" fillId="20" borderId="10" xfId="0" applyFill="1" applyBorder="1" applyAlignment="1">
      <alignment wrapText="1"/>
    </xf>
    <xf numFmtId="1" fontId="0" fillId="22" borderId="10" xfId="0" applyNumberForma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20" borderId="0" xfId="0" applyFill="1" applyAlignment="1">
      <alignment horizontal="left"/>
    </xf>
    <xf numFmtId="0" fontId="39" fillId="20" borderId="0" xfId="0" applyFont="1" applyFill="1" applyAlignment="1">
      <alignment horizontal="left"/>
    </xf>
    <xf numFmtId="0" fontId="39" fillId="20" borderId="0" xfId="0" applyFont="1" applyFill="1" applyAlignment="1">
      <alignment/>
    </xf>
    <xf numFmtId="2" fontId="0" fillId="33" borderId="10" xfId="0" applyNumberFormat="1" applyFill="1" applyBorder="1" applyAlignment="1">
      <alignment horizontal="center"/>
    </xf>
    <xf numFmtId="2" fontId="39" fillId="33" borderId="10" xfId="0" applyNumberFormat="1" applyFont="1" applyFill="1" applyBorder="1" applyAlignment="1">
      <alignment horizontal="center"/>
    </xf>
    <xf numFmtId="2" fontId="39" fillId="0" borderId="0" xfId="0" applyNumberFormat="1" applyFont="1" applyBorder="1" applyAlignment="1">
      <alignment/>
    </xf>
    <xf numFmtId="0" fontId="0" fillId="35" borderId="12" xfId="0" applyFill="1" applyBorder="1" applyAlignment="1">
      <alignment/>
    </xf>
    <xf numFmtId="0" fontId="0" fillId="35" borderId="0" xfId="0" applyFill="1" applyAlignment="1">
      <alignment/>
    </xf>
    <xf numFmtId="2" fontId="0" fillId="0" borderId="0" xfId="0" applyNumberFormat="1" applyAlignment="1">
      <alignment/>
    </xf>
    <xf numFmtId="0" fontId="3" fillId="34" borderId="10" xfId="0" applyFont="1" applyFill="1" applyBorder="1" applyAlignment="1">
      <alignment horizontal="center"/>
    </xf>
    <xf numFmtId="2" fontId="0" fillId="34" borderId="0" xfId="0" applyNumberFormat="1" applyFill="1" applyAlignment="1">
      <alignment/>
    </xf>
    <xf numFmtId="0" fontId="39" fillId="34" borderId="10" xfId="0" applyFont="1" applyFill="1" applyBorder="1" applyAlignment="1">
      <alignment horizontal="center"/>
    </xf>
    <xf numFmtId="0" fontId="39" fillId="22" borderId="10" xfId="0" applyFont="1" applyFill="1" applyBorder="1" applyAlignment="1">
      <alignment horizontal="center"/>
    </xf>
    <xf numFmtId="2" fontId="39" fillId="22" borderId="10" xfId="0" applyNumberFormat="1" applyFont="1" applyFill="1" applyBorder="1" applyAlignment="1">
      <alignment/>
    </xf>
    <xf numFmtId="0" fontId="39" fillId="33" borderId="13" xfId="0" applyFont="1" applyFill="1" applyBorder="1" applyAlignment="1">
      <alignment horizontal="left"/>
    </xf>
    <xf numFmtId="0" fontId="39" fillId="33" borderId="14" xfId="0" applyFont="1" applyFill="1" applyBorder="1" applyAlignment="1">
      <alignment horizontal="left"/>
    </xf>
    <xf numFmtId="0" fontId="39" fillId="33" borderId="15" xfId="0" applyFont="1" applyFill="1" applyBorder="1" applyAlignment="1">
      <alignment horizontal="left"/>
    </xf>
    <xf numFmtId="0" fontId="0" fillId="20" borderId="13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39" fillId="20" borderId="13" xfId="0" applyFont="1" applyFill="1" applyBorder="1" applyAlignment="1">
      <alignment horizontal="center"/>
    </xf>
    <xf numFmtId="0" fontId="39" fillId="20" borderId="14" xfId="0" applyFont="1" applyFill="1" applyBorder="1" applyAlignment="1">
      <alignment horizontal="center"/>
    </xf>
    <xf numFmtId="0" fontId="39" fillId="20" borderId="15" xfId="0" applyFont="1" applyFill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9" fillId="0" borderId="14" xfId="0" applyFont="1" applyBorder="1" applyAlignment="1">
      <alignment horizontal="center"/>
    </xf>
    <xf numFmtId="0" fontId="39" fillId="0" borderId="15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20" borderId="0" xfId="0" applyFill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  <xf numFmtId="0" fontId="2" fillId="20" borderId="15" xfId="0" applyFont="1" applyFill="1" applyBorder="1" applyAlignment="1">
      <alignment horizontal="center"/>
    </xf>
    <xf numFmtId="0" fontId="39" fillId="33" borderId="13" xfId="0" applyFont="1" applyFill="1" applyBorder="1" applyAlignment="1">
      <alignment horizontal="center"/>
    </xf>
    <xf numFmtId="0" fontId="39" fillId="33" borderId="14" xfId="0" applyFont="1" applyFill="1" applyBorder="1" applyAlignment="1">
      <alignment horizontal="center"/>
    </xf>
    <xf numFmtId="0" fontId="39" fillId="33" borderId="15" xfId="0" applyFont="1" applyFill="1" applyBorder="1" applyAlignment="1">
      <alignment horizontal="center"/>
    </xf>
    <xf numFmtId="0" fontId="39" fillId="0" borderId="0" xfId="0" applyFont="1" applyAlignment="1">
      <alignment horizontal="center"/>
    </xf>
  </cellXfs>
  <cellStyles count="47">
    <cellStyle name="Normal" xfId="0"/>
    <cellStyle name="20% — akcent 1" xfId="15"/>
    <cellStyle name="20% — akcent 2" xfId="16"/>
    <cellStyle name="20% — akcent 3" xfId="17"/>
    <cellStyle name="20% — akcent 4" xfId="18"/>
    <cellStyle name="20% — akcent 5" xfId="19"/>
    <cellStyle name="20% — akcent 6" xfId="20"/>
    <cellStyle name="40% — akcent 1" xfId="21"/>
    <cellStyle name="40% — akcent 2" xfId="22"/>
    <cellStyle name="40% — akcent 3" xfId="23"/>
    <cellStyle name="40% — akcent 4" xfId="24"/>
    <cellStyle name="40% — akcent 5" xfId="25"/>
    <cellStyle name="40% — akcent 6" xfId="26"/>
    <cellStyle name="60% — akcent 1" xfId="27"/>
    <cellStyle name="60% — akcent 2" xfId="28"/>
    <cellStyle name="60% — akcent 3" xfId="29"/>
    <cellStyle name="60% — akcent 4" xfId="30"/>
    <cellStyle name="60% — akcent 5" xfId="31"/>
    <cellStyle name="60% 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obre" xfId="40"/>
    <cellStyle name="Comma" xfId="41"/>
    <cellStyle name="Comma [0]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tatka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Currency" xfId="57"/>
    <cellStyle name="Currency [0]" xfId="58"/>
    <cellStyle name="Wyjście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4" sqref="E24:E27"/>
    </sheetView>
  </sheetViews>
  <sheetFormatPr defaultColWidth="8.69921875" defaultRowHeight="14.25"/>
  <cols>
    <col min="1" max="1" width="41.3984375" style="0" bestFit="1" customWidth="1"/>
    <col min="2" max="2" width="11.8984375" style="0" bestFit="1" customWidth="1"/>
    <col min="3" max="3" width="16" style="0" bestFit="1" customWidth="1"/>
    <col min="4" max="4" width="9.59765625" style="0" bestFit="1" customWidth="1"/>
  </cols>
  <sheetData>
    <row r="1" ht="13.5">
      <c r="A1" t="s">
        <v>45</v>
      </c>
    </row>
    <row r="2" spans="1:5" ht="13.5">
      <c r="A2" s="10" t="s">
        <v>0</v>
      </c>
      <c r="B2" s="10" t="s">
        <v>6</v>
      </c>
      <c r="C2" s="10" t="s">
        <v>7</v>
      </c>
      <c r="D2" s="10" t="s">
        <v>43</v>
      </c>
      <c r="E2" s="10" t="s">
        <v>8</v>
      </c>
    </row>
    <row r="3" spans="1:5" ht="13.5">
      <c r="A3" s="44" t="s">
        <v>1</v>
      </c>
      <c r="B3" s="45"/>
      <c r="C3" s="45"/>
      <c r="D3" s="46"/>
      <c r="E3" s="4">
        <f>E4+E5+E6+E9</f>
        <v>7183.86</v>
      </c>
    </row>
    <row r="4" spans="1:5" ht="13.5">
      <c r="A4" s="11" t="s">
        <v>2</v>
      </c>
      <c r="B4" s="13" t="s">
        <v>44</v>
      </c>
      <c r="C4" s="15">
        <v>1980</v>
      </c>
      <c r="D4" s="15">
        <v>3</v>
      </c>
      <c r="E4" s="9">
        <f>C4*D4</f>
        <v>5940</v>
      </c>
    </row>
    <row r="5" spans="1:5" ht="13.5">
      <c r="A5" s="11" t="s">
        <v>3</v>
      </c>
      <c r="B5" s="13" t="s">
        <v>44</v>
      </c>
      <c r="C5" s="15">
        <v>1.5</v>
      </c>
      <c r="D5" s="15">
        <v>200</v>
      </c>
      <c r="E5" s="9">
        <f>C5*D5</f>
        <v>300</v>
      </c>
    </row>
    <row r="6" spans="1:5" ht="13.5">
      <c r="A6" s="11" t="s">
        <v>4</v>
      </c>
      <c r="B6" s="13" t="s">
        <v>46</v>
      </c>
      <c r="C6" s="13" t="s">
        <v>49</v>
      </c>
      <c r="D6" s="40">
        <f>D7+D8</f>
        <v>943.8599999999999</v>
      </c>
      <c r="E6" s="9">
        <f>SUM(D7:D8)</f>
        <v>943.8599999999999</v>
      </c>
    </row>
    <row r="7" spans="1:5" ht="13.5">
      <c r="A7" s="11" t="s">
        <v>47</v>
      </c>
      <c r="B7" s="13" t="s">
        <v>46</v>
      </c>
      <c r="C7" s="13" t="s">
        <v>49</v>
      </c>
      <c r="D7" s="15">
        <v>732.06</v>
      </c>
      <c r="E7" s="9">
        <f>D7</f>
        <v>732.06</v>
      </c>
    </row>
    <row r="8" spans="1:5" ht="13.5">
      <c r="A8" s="11" t="s">
        <v>48</v>
      </c>
      <c r="B8" s="13" t="s">
        <v>46</v>
      </c>
      <c r="C8" s="13" t="s">
        <v>49</v>
      </c>
      <c r="D8" s="15">
        <v>211.8</v>
      </c>
      <c r="E8" s="9">
        <f>D8</f>
        <v>211.8</v>
      </c>
    </row>
    <row r="9" spans="1:5" ht="13.5">
      <c r="A9" s="11" t="s">
        <v>5</v>
      </c>
      <c r="B9" s="13" t="s">
        <v>46</v>
      </c>
      <c r="C9" s="13" t="s">
        <v>49</v>
      </c>
      <c r="D9" s="15">
        <v>0</v>
      </c>
      <c r="E9" s="9">
        <v>0</v>
      </c>
    </row>
    <row r="10" spans="1:5" ht="13.5">
      <c r="A10" s="47" t="s">
        <v>9</v>
      </c>
      <c r="B10" s="48"/>
      <c r="C10" s="48"/>
      <c r="D10" s="48"/>
      <c r="E10" s="49"/>
    </row>
    <row r="11" spans="1:5" ht="13.5">
      <c r="A11" s="12" t="s">
        <v>10</v>
      </c>
      <c r="B11" s="12" t="s">
        <v>50</v>
      </c>
      <c r="C11" s="14">
        <v>450</v>
      </c>
      <c r="D11" s="14">
        <v>0.3</v>
      </c>
      <c r="E11" s="6">
        <f>C11*D11</f>
        <v>135</v>
      </c>
    </row>
    <row r="12" spans="1:5" ht="13.5">
      <c r="A12" s="11" t="s">
        <v>51</v>
      </c>
      <c r="B12" s="13" t="s">
        <v>44</v>
      </c>
      <c r="C12" s="15">
        <v>1360</v>
      </c>
      <c r="D12" s="15">
        <v>0.3</v>
      </c>
      <c r="E12" s="9">
        <f>C12*D12</f>
        <v>408</v>
      </c>
    </row>
    <row r="13" spans="1:5" ht="13.5">
      <c r="A13" s="11" t="s">
        <v>11</v>
      </c>
      <c r="B13" s="13" t="s">
        <v>44</v>
      </c>
      <c r="C13" s="15">
        <v>1650</v>
      </c>
      <c r="D13" s="15">
        <v>0</v>
      </c>
      <c r="E13" s="9">
        <f aca="true" t="shared" si="0" ref="E13:E20">C13*D13</f>
        <v>0</v>
      </c>
    </row>
    <row r="14" spans="1:5" ht="13.5">
      <c r="A14" s="11" t="s">
        <v>12</v>
      </c>
      <c r="B14" s="13" t="s">
        <v>44</v>
      </c>
      <c r="C14" s="15">
        <v>1170</v>
      </c>
      <c r="D14" s="15">
        <v>0</v>
      </c>
      <c r="E14" s="9">
        <f t="shared" si="0"/>
        <v>0</v>
      </c>
    </row>
    <row r="15" spans="1:5" ht="13.5">
      <c r="A15" s="11" t="s">
        <v>13</v>
      </c>
      <c r="B15" s="13" t="s">
        <v>44</v>
      </c>
      <c r="C15" s="15">
        <v>2180</v>
      </c>
      <c r="D15" s="15">
        <v>0.2</v>
      </c>
      <c r="E15" s="9">
        <f t="shared" si="0"/>
        <v>436</v>
      </c>
    </row>
    <row r="16" spans="1:5" ht="13.5">
      <c r="A16" s="11" t="s">
        <v>14</v>
      </c>
      <c r="B16" s="13" t="s">
        <v>44</v>
      </c>
      <c r="C16" s="15">
        <v>1050</v>
      </c>
      <c r="D16" s="15">
        <v>0.15</v>
      </c>
      <c r="E16" s="9">
        <f t="shared" si="0"/>
        <v>157.5</v>
      </c>
    </row>
    <row r="17" spans="1:5" ht="13.5">
      <c r="A17" s="11" t="s">
        <v>15</v>
      </c>
      <c r="B17" s="13" t="s">
        <v>44</v>
      </c>
      <c r="C17" s="15">
        <v>770</v>
      </c>
      <c r="D17" s="15">
        <v>0.006</v>
      </c>
      <c r="E17" s="9">
        <f t="shared" si="0"/>
        <v>4.62</v>
      </c>
    </row>
    <row r="18" spans="1:5" ht="13.5">
      <c r="A18" s="11" t="s">
        <v>16</v>
      </c>
      <c r="B18" s="13" t="s">
        <v>44</v>
      </c>
      <c r="C18" s="15">
        <v>1750</v>
      </c>
      <c r="D18" s="15">
        <v>0.2</v>
      </c>
      <c r="E18" s="9">
        <f t="shared" si="0"/>
        <v>350</v>
      </c>
    </row>
    <row r="19" spans="1:5" ht="13.5">
      <c r="A19" s="11" t="s">
        <v>17</v>
      </c>
      <c r="B19" s="13" t="s">
        <v>44</v>
      </c>
      <c r="C19" s="15">
        <v>1780</v>
      </c>
      <c r="D19" s="15">
        <v>0</v>
      </c>
      <c r="E19" s="9">
        <f t="shared" si="0"/>
        <v>0</v>
      </c>
    </row>
    <row r="20" spans="1:5" ht="13.5">
      <c r="A20" s="11" t="s">
        <v>18</v>
      </c>
      <c r="B20" s="13" t="s">
        <v>52</v>
      </c>
      <c r="C20" s="15">
        <v>26</v>
      </c>
      <c r="D20" s="15">
        <v>5</v>
      </c>
      <c r="E20" s="9">
        <f t="shared" si="0"/>
        <v>130</v>
      </c>
    </row>
    <row r="21" spans="1:5" ht="13.5">
      <c r="A21" s="4" t="s">
        <v>19</v>
      </c>
      <c r="B21" s="5" t="s">
        <v>49</v>
      </c>
      <c r="C21" s="5" t="s">
        <v>49</v>
      </c>
      <c r="D21" s="5" t="s">
        <v>49</v>
      </c>
      <c r="E21" s="6">
        <f>SUM(E12:E20)</f>
        <v>1486.12</v>
      </c>
    </row>
    <row r="22" spans="1:5" ht="13.5">
      <c r="A22" s="11" t="s">
        <v>20</v>
      </c>
      <c r="B22" s="13" t="s">
        <v>49</v>
      </c>
      <c r="C22" s="13" t="s">
        <v>49</v>
      </c>
      <c r="D22" s="13" t="s">
        <v>49</v>
      </c>
      <c r="E22" s="9">
        <v>572</v>
      </c>
    </row>
    <row r="23" spans="1:5" s="3" customFormat="1" ht="13.5">
      <c r="A23" s="12" t="s">
        <v>21</v>
      </c>
      <c r="B23" s="12" t="s">
        <v>53</v>
      </c>
      <c r="C23" s="14">
        <v>14</v>
      </c>
      <c r="D23" s="14">
        <v>9</v>
      </c>
      <c r="E23" s="6">
        <f>D23*C23</f>
        <v>126</v>
      </c>
    </row>
    <row r="24" spans="1:5" ht="13.5">
      <c r="A24" s="7" t="s">
        <v>22</v>
      </c>
      <c r="B24" s="8" t="s">
        <v>49</v>
      </c>
      <c r="C24" s="8" t="s">
        <v>49</v>
      </c>
      <c r="D24" s="8" t="s">
        <v>49</v>
      </c>
      <c r="E24" s="9">
        <f>E23+E21+E22+E11</f>
        <v>2319.12</v>
      </c>
    </row>
    <row r="25" spans="1:5" ht="13.5">
      <c r="A25" s="7" t="s">
        <v>23</v>
      </c>
      <c r="B25" s="8" t="s">
        <v>49</v>
      </c>
      <c r="C25" s="8" t="s">
        <v>49</v>
      </c>
      <c r="D25" s="8" t="s">
        <v>49</v>
      </c>
      <c r="E25" s="9">
        <f>E3-E24</f>
        <v>4864.74</v>
      </c>
    </row>
    <row r="26" spans="1:5" ht="13.5">
      <c r="A26" s="7" t="s">
        <v>24</v>
      </c>
      <c r="B26" s="8" t="s">
        <v>49</v>
      </c>
      <c r="C26" s="8" t="s">
        <v>49</v>
      </c>
      <c r="D26" s="8" t="s">
        <v>49</v>
      </c>
      <c r="E26" s="9">
        <f>E25/D4</f>
        <v>1621.58</v>
      </c>
    </row>
    <row r="27" spans="1:5" ht="13.5">
      <c r="A27" s="7" t="s">
        <v>25</v>
      </c>
      <c r="B27" s="8" t="s">
        <v>49</v>
      </c>
      <c r="C27" s="8" t="s">
        <v>49</v>
      </c>
      <c r="D27" s="8" t="s">
        <v>49</v>
      </c>
      <c r="E27" s="9" t="e">
        <f>'Koszty maszynowe'!C45</f>
        <v>#DIV/0!</v>
      </c>
    </row>
    <row r="28" spans="1:5" ht="13.5">
      <c r="A28" s="11" t="s">
        <v>26</v>
      </c>
      <c r="B28" s="11" t="s">
        <v>93</v>
      </c>
      <c r="C28" s="11">
        <v>12</v>
      </c>
      <c r="D28" s="11">
        <v>4</v>
      </c>
      <c r="E28" s="9">
        <f>C28*D28</f>
        <v>48</v>
      </c>
    </row>
    <row r="29" spans="1:5" ht="13.5">
      <c r="A29" s="11" t="s">
        <v>54</v>
      </c>
      <c r="B29" s="11" t="s">
        <v>46</v>
      </c>
      <c r="C29" s="13" t="s">
        <v>49</v>
      </c>
      <c r="D29" s="13" t="s">
        <v>49</v>
      </c>
      <c r="E29" s="16">
        <v>135</v>
      </c>
    </row>
    <row r="30" spans="1:5" s="3" customFormat="1" ht="13.5">
      <c r="A30" s="4" t="s">
        <v>27</v>
      </c>
      <c r="B30" s="8" t="s">
        <v>49</v>
      </c>
      <c r="C30" s="8" t="s">
        <v>49</v>
      </c>
      <c r="D30" s="8" t="s">
        <v>49</v>
      </c>
      <c r="E30" s="6" t="e">
        <f>E24+E27+E28+E29</f>
        <v>#DIV/0!</v>
      </c>
    </row>
    <row r="31" spans="1:5" ht="13.5">
      <c r="A31" s="7" t="s">
        <v>28</v>
      </c>
      <c r="B31" s="8" t="s">
        <v>49</v>
      </c>
      <c r="C31" s="8" t="s">
        <v>49</v>
      </c>
      <c r="D31" s="8" t="s">
        <v>49</v>
      </c>
      <c r="E31" s="9" t="e">
        <f>E30/D4</f>
        <v>#DIV/0!</v>
      </c>
    </row>
    <row r="32" spans="1:5" ht="13.5">
      <c r="A32" s="7" t="s">
        <v>29</v>
      </c>
      <c r="B32" s="8" t="s">
        <v>49</v>
      </c>
      <c r="C32" s="8" t="s">
        <v>49</v>
      </c>
      <c r="D32" s="8" t="s">
        <v>49</v>
      </c>
      <c r="E32" s="9" t="e">
        <f>E3-E30</f>
        <v>#DIV/0!</v>
      </c>
    </row>
    <row r="33" spans="1:5" ht="13.5">
      <c r="A33" s="7" t="s">
        <v>30</v>
      </c>
      <c r="B33" s="8" t="s">
        <v>49</v>
      </c>
      <c r="C33" s="8" t="s">
        <v>49</v>
      </c>
      <c r="D33" s="8" t="s">
        <v>49</v>
      </c>
      <c r="E33" s="9" t="e">
        <f>E32/D4</f>
        <v>#DIV/0!</v>
      </c>
    </row>
    <row r="34" spans="1:5" ht="13.5">
      <c r="A34" s="17" t="s">
        <v>31</v>
      </c>
      <c r="B34" s="18" t="s">
        <v>49</v>
      </c>
      <c r="C34" s="18" t="s">
        <v>49</v>
      </c>
      <c r="D34" s="18" t="s">
        <v>49</v>
      </c>
      <c r="E34" s="16">
        <v>189</v>
      </c>
    </row>
    <row r="35" spans="1:5" ht="13.5">
      <c r="A35" s="7" t="s">
        <v>32</v>
      </c>
      <c r="B35" s="8" t="s">
        <v>49</v>
      </c>
      <c r="C35" s="8" t="s">
        <v>49</v>
      </c>
      <c r="D35" s="8" t="s">
        <v>49</v>
      </c>
      <c r="E35" s="9" t="e">
        <f>E30*0.05</f>
        <v>#DIV/0!</v>
      </c>
    </row>
    <row r="36" spans="1:5" ht="13.5">
      <c r="A36" s="7" t="s">
        <v>33</v>
      </c>
      <c r="B36" s="8" t="s">
        <v>49</v>
      </c>
      <c r="C36" s="8" t="s">
        <v>49</v>
      </c>
      <c r="D36" s="8" t="s">
        <v>49</v>
      </c>
      <c r="E36" s="9" t="e">
        <f>E35+E34</f>
        <v>#DIV/0!</v>
      </c>
    </row>
    <row r="37" spans="1:5" s="3" customFormat="1" ht="13.5">
      <c r="A37" s="4" t="s">
        <v>34</v>
      </c>
      <c r="B37" s="8" t="s">
        <v>49</v>
      </c>
      <c r="C37" s="8" t="s">
        <v>49</v>
      </c>
      <c r="D37" s="8" t="s">
        <v>49</v>
      </c>
      <c r="E37" s="6" t="e">
        <f>E30+E36</f>
        <v>#DIV/0!</v>
      </c>
    </row>
    <row r="38" spans="1:5" ht="13.5">
      <c r="A38" s="7" t="s">
        <v>35</v>
      </c>
      <c r="B38" s="8" t="s">
        <v>49</v>
      </c>
      <c r="C38" s="8" t="s">
        <v>49</v>
      </c>
      <c r="D38" s="8" t="s">
        <v>49</v>
      </c>
      <c r="E38" s="9" t="e">
        <f>E3-E37</f>
        <v>#DIV/0!</v>
      </c>
    </row>
    <row r="39" spans="1:5" ht="13.5">
      <c r="A39" s="7" t="s">
        <v>36</v>
      </c>
      <c r="B39" s="8" t="s">
        <v>49</v>
      </c>
      <c r="C39" s="8" t="s">
        <v>49</v>
      </c>
      <c r="D39" s="8" t="s">
        <v>49</v>
      </c>
      <c r="E39" s="9" t="e">
        <f>E38/D4</f>
        <v>#DIV/0!</v>
      </c>
    </row>
    <row r="40" spans="1:5" ht="13.5">
      <c r="A40" s="7" t="s">
        <v>37</v>
      </c>
      <c r="B40" s="8" t="s">
        <v>49</v>
      </c>
      <c r="C40" s="8" t="s">
        <v>49</v>
      </c>
      <c r="D40" s="8" t="s">
        <v>49</v>
      </c>
      <c r="E40" s="9" t="e">
        <f>E37/D4</f>
        <v>#DIV/0!</v>
      </c>
    </row>
    <row r="41" spans="1:5" ht="13.5">
      <c r="A41" s="7" t="s">
        <v>38</v>
      </c>
      <c r="B41" s="8" t="s">
        <v>49</v>
      </c>
      <c r="C41" s="8" t="s">
        <v>49</v>
      </c>
      <c r="D41" s="8" t="s">
        <v>49</v>
      </c>
      <c r="E41" s="9" t="e">
        <f>E37/C4</f>
        <v>#DIV/0!</v>
      </c>
    </row>
    <row r="42" spans="1:5" ht="13.5">
      <c r="A42" s="50" t="s">
        <v>39</v>
      </c>
      <c r="B42" s="51"/>
      <c r="C42" s="51"/>
      <c r="D42" s="51"/>
      <c r="E42" s="52"/>
    </row>
    <row r="43" spans="1:5" ht="13.5">
      <c r="A43" s="7" t="s">
        <v>40</v>
      </c>
      <c r="B43" s="8" t="s">
        <v>49</v>
      </c>
      <c r="C43" s="8" t="s">
        <v>49</v>
      </c>
      <c r="D43" s="8" t="s">
        <v>49</v>
      </c>
      <c r="E43" s="9">
        <f>(E4+E5)*0.07</f>
        <v>436.80000000000007</v>
      </c>
    </row>
    <row r="44" spans="1:5" ht="13.5">
      <c r="A44" s="7" t="s">
        <v>41</v>
      </c>
      <c r="B44" s="8" t="s">
        <v>49</v>
      </c>
      <c r="C44" s="8" t="s">
        <v>49</v>
      </c>
      <c r="D44" s="8" t="s">
        <v>49</v>
      </c>
      <c r="E44" s="9" t="e">
        <f>E11*0.05+E21*0.08+E22*0.08+E23*0.23+E27*0.23</f>
        <v>#DIV/0!</v>
      </c>
    </row>
    <row r="45" spans="1:5" ht="13.5">
      <c r="A45" s="7" t="s">
        <v>42</v>
      </c>
      <c r="B45" s="8" t="s">
        <v>49</v>
      </c>
      <c r="C45" s="8" t="s">
        <v>49</v>
      </c>
      <c r="D45" s="8" t="s">
        <v>49</v>
      </c>
      <c r="E45" s="9" t="e">
        <f>E43-E44</f>
        <v>#DIV/0!</v>
      </c>
    </row>
  </sheetData>
  <sheetProtection/>
  <mergeCells count="3">
    <mergeCell ref="A3:D3"/>
    <mergeCell ref="A10:E10"/>
    <mergeCell ref="A42:E42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4" sqref="B44:D46"/>
    </sheetView>
  </sheetViews>
  <sheetFormatPr defaultColWidth="8.69921875" defaultRowHeight="14.25"/>
  <cols>
    <col min="1" max="1" width="37.296875" style="0" customWidth="1"/>
    <col min="2" max="2" width="11" style="0" bestFit="1" customWidth="1"/>
    <col min="3" max="3" width="16" style="0" bestFit="1" customWidth="1"/>
    <col min="4" max="4" width="9.59765625" style="0" bestFit="1" customWidth="1"/>
  </cols>
  <sheetData>
    <row r="1" spans="1:5" ht="13.5">
      <c r="A1" s="56" t="s">
        <v>105</v>
      </c>
      <c r="B1" s="57"/>
      <c r="C1" s="58"/>
      <c r="D1" s="1"/>
      <c r="E1" s="1"/>
    </row>
    <row r="2" spans="1:5" ht="13.5">
      <c r="A2" s="10" t="s">
        <v>0</v>
      </c>
      <c r="B2" s="10" t="s">
        <v>6</v>
      </c>
      <c r="C2" s="10" t="s">
        <v>7</v>
      </c>
      <c r="D2" s="10" t="s">
        <v>43</v>
      </c>
      <c r="E2" s="10" t="s">
        <v>8</v>
      </c>
    </row>
    <row r="3" spans="1:5" s="3" customFormat="1" ht="13.5">
      <c r="A3" s="44" t="s">
        <v>1</v>
      </c>
      <c r="B3" s="45"/>
      <c r="C3" s="45"/>
      <c r="D3" s="46"/>
      <c r="E3" s="4">
        <f>E4+E5+E6+E9</f>
        <v>6723.86</v>
      </c>
    </row>
    <row r="4" spans="1:5" ht="13.5">
      <c r="A4" s="11" t="s">
        <v>2</v>
      </c>
      <c r="B4" s="13" t="s">
        <v>44</v>
      </c>
      <c r="C4" s="11">
        <v>880</v>
      </c>
      <c r="D4" s="15">
        <v>6</v>
      </c>
      <c r="E4" s="9">
        <f>C4*D4</f>
        <v>5280</v>
      </c>
    </row>
    <row r="5" spans="1:5" ht="13.5">
      <c r="A5" s="11" t="s">
        <v>3</v>
      </c>
      <c r="B5" s="13" t="s">
        <v>44</v>
      </c>
      <c r="C5" s="11">
        <v>2.5</v>
      </c>
      <c r="D5" s="15">
        <v>200</v>
      </c>
      <c r="E5" s="9">
        <f>C5*D5</f>
        <v>500</v>
      </c>
    </row>
    <row r="6" spans="1:5" ht="13.5">
      <c r="A6" s="11" t="s">
        <v>4</v>
      </c>
      <c r="B6" s="13" t="s">
        <v>46</v>
      </c>
      <c r="C6" s="13" t="s">
        <v>49</v>
      </c>
      <c r="D6" s="15">
        <f>D7+D8</f>
        <v>943.8599999999999</v>
      </c>
      <c r="E6" s="9">
        <f>SUM(D7:D8)</f>
        <v>943.8599999999999</v>
      </c>
    </row>
    <row r="7" spans="1:5" ht="13.5">
      <c r="A7" s="11" t="s">
        <v>47</v>
      </c>
      <c r="B7" s="13" t="s">
        <v>46</v>
      </c>
      <c r="C7" s="13" t="s">
        <v>49</v>
      </c>
      <c r="D7" s="15">
        <v>732.06</v>
      </c>
      <c r="E7" s="9">
        <f>D7</f>
        <v>732.06</v>
      </c>
    </row>
    <row r="8" spans="1:5" ht="13.5">
      <c r="A8" s="11" t="s">
        <v>48</v>
      </c>
      <c r="B8" s="13" t="s">
        <v>46</v>
      </c>
      <c r="C8" s="13" t="s">
        <v>49</v>
      </c>
      <c r="D8" s="15">
        <v>211.8</v>
      </c>
      <c r="E8" s="9">
        <f>D8</f>
        <v>211.8</v>
      </c>
    </row>
    <row r="9" spans="1:5" ht="13.5">
      <c r="A9" s="11" t="s">
        <v>5</v>
      </c>
      <c r="B9" s="13" t="s">
        <v>46</v>
      </c>
      <c r="C9" s="13" t="s">
        <v>49</v>
      </c>
      <c r="D9" s="15">
        <v>0</v>
      </c>
      <c r="E9" s="9">
        <v>0</v>
      </c>
    </row>
    <row r="10" spans="1:5" ht="13.5">
      <c r="A10" s="50" t="s">
        <v>9</v>
      </c>
      <c r="B10" s="51"/>
      <c r="C10" s="51"/>
      <c r="D10" s="51"/>
      <c r="E10" s="52"/>
    </row>
    <row r="11" spans="1:5" s="3" customFormat="1" ht="13.5">
      <c r="A11" s="12" t="s">
        <v>10</v>
      </c>
      <c r="B11" s="41" t="s">
        <v>44</v>
      </c>
      <c r="C11" s="14">
        <v>2000</v>
      </c>
      <c r="D11" s="14">
        <v>0.19</v>
      </c>
      <c r="E11" s="6">
        <f>C11*D11</f>
        <v>380</v>
      </c>
    </row>
    <row r="12" spans="1:5" ht="13.5">
      <c r="A12" s="11" t="s">
        <v>51</v>
      </c>
      <c r="B12" s="13" t="s">
        <v>44</v>
      </c>
      <c r="C12" s="15">
        <v>1360</v>
      </c>
      <c r="D12" s="15">
        <v>0.4</v>
      </c>
      <c r="E12" s="9">
        <f>C12*D12</f>
        <v>544</v>
      </c>
    </row>
    <row r="13" spans="1:5" ht="13.5">
      <c r="A13" s="11" t="s">
        <v>11</v>
      </c>
      <c r="B13" s="13" t="s">
        <v>44</v>
      </c>
      <c r="C13" s="15">
        <v>1650</v>
      </c>
      <c r="D13" s="15">
        <v>0.1</v>
      </c>
      <c r="E13" s="9">
        <f aca="true" t="shared" si="0" ref="E13:E21">C13*D13</f>
        <v>165</v>
      </c>
    </row>
    <row r="14" spans="1:5" ht="13.5">
      <c r="A14" s="11" t="s">
        <v>12</v>
      </c>
      <c r="B14" s="13" t="s">
        <v>44</v>
      </c>
      <c r="C14" s="15">
        <v>1170</v>
      </c>
      <c r="D14" s="15">
        <v>0</v>
      </c>
      <c r="E14" s="9">
        <f t="shared" si="0"/>
        <v>0</v>
      </c>
    </row>
    <row r="15" spans="1:5" ht="13.5">
      <c r="A15" s="11" t="s">
        <v>13</v>
      </c>
      <c r="B15" s="13" t="s">
        <v>44</v>
      </c>
      <c r="C15" s="15">
        <v>2180</v>
      </c>
      <c r="D15" s="15">
        <v>0</v>
      </c>
      <c r="E15" s="9">
        <f t="shared" si="0"/>
        <v>0</v>
      </c>
    </row>
    <row r="16" spans="1:5" ht="13.5">
      <c r="A16" s="11" t="s">
        <v>14</v>
      </c>
      <c r="B16" s="13" t="s">
        <v>44</v>
      </c>
      <c r="C16" s="15">
        <v>1050</v>
      </c>
      <c r="D16" s="15">
        <v>0</v>
      </c>
      <c r="E16" s="9">
        <f t="shared" si="0"/>
        <v>0</v>
      </c>
    </row>
    <row r="17" spans="1:5" ht="13.5">
      <c r="A17" s="11" t="s">
        <v>15</v>
      </c>
      <c r="B17" s="13" t="s">
        <v>44</v>
      </c>
      <c r="C17" s="15">
        <v>770</v>
      </c>
      <c r="D17" s="15">
        <v>0.006</v>
      </c>
      <c r="E17" s="9">
        <f t="shared" si="0"/>
        <v>4.62</v>
      </c>
    </row>
    <row r="18" spans="1:5" ht="13.5">
      <c r="A18" s="11" t="s">
        <v>16</v>
      </c>
      <c r="B18" s="13" t="s">
        <v>44</v>
      </c>
      <c r="C18" s="15">
        <v>1750</v>
      </c>
      <c r="D18" s="15">
        <v>0</v>
      </c>
      <c r="E18" s="9">
        <f t="shared" si="0"/>
        <v>0</v>
      </c>
    </row>
    <row r="19" spans="1:5" ht="13.5">
      <c r="A19" s="11" t="s">
        <v>17</v>
      </c>
      <c r="B19" s="13" t="s">
        <v>44</v>
      </c>
      <c r="C19" s="15">
        <v>1780</v>
      </c>
      <c r="D19" s="15">
        <v>0.2</v>
      </c>
      <c r="E19" s="9">
        <f t="shared" si="0"/>
        <v>356</v>
      </c>
    </row>
    <row r="20" spans="1:5" ht="13.5">
      <c r="A20" s="11" t="s">
        <v>106</v>
      </c>
      <c r="B20" s="13" t="s">
        <v>44</v>
      </c>
      <c r="C20" s="15">
        <v>63</v>
      </c>
      <c r="D20" s="15">
        <v>2</v>
      </c>
      <c r="E20" s="9">
        <f t="shared" si="0"/>
        <v>126</v>
      </c>
    </row>
    <row r="21" spans="1:5" ht="13.5">
      <c r="A21" s="11" t="s">
        <v>18</v>
      </c>
      <c r="B21" s="13" t="s">
        <v>52</v>
      </c>
      <c r="C21" s="15">
        <v>11</v>
      </c>
      <c r="D21" s="15">
        <v>5</v>
      </c>
      <c r="E21" s="9">
        <f t="shared" si="0"/>
        <v>55</v>
      </c>
    </row>
    <row r="22" spans="1:5" s="3" customFormat="1" ht="13.5">
      <c r="A22" s="4" t="s">
        <v>19</v>
      </c>
      <c r="B22" s="5" t="s">
        <v>49</v>
      </c>
      <c r="C22" s="5" t="s">
        <v>49</v>
      </c>
      <c r="D22" s="5" t="s">
        <v>49</v>
      </c>
      <c r="E22" s="6">
        <f>SUM(E12:E21)</f>
        <v>1250.62</v>
      </c>
    </row>
    <row r="23" spans="1:5" s="3" customFormat="1" ht="13.5">
      <c r="A23" s="12" t="s">
        <v>20</v>
      </c>
      <c r="B23" s="41" t="s">
        <v>49</v>
      </c>
      <c r="C23" s="41" t="s">
        <v>49</v>
      </c>
      <c r="D23" s="41" t="s">
        <v>49</v>
      </c>
      <c r="E23" s="14">
        <v>550</v>
      </c>
    </row>
    <row r="24" spans="1:5" ht="13.5">
      <c r="A24" s="11" t="s">
        <v>21</v>
      </c>
      <c r="B24" s="11" t="s">
        <v>53</v>
      </c>
      <c r="C24" s="15">
        <v>14</v>
      </c>
      <c r="D24" s="15">
        <v>14</v>
      </c>
      <c r="E24" s="9">
        <f>D24*C24</f>
        <v>196</v>
      </c>
    </row>
    <row r="25" spans="1:5" ht="13.5">
      <c r="A25" s="7" t="s">
        <v>22</v>
      </c>
      <c r="B25" s="8" t="s">
        <v>49</v>
      </c>
      <c r="C25" s="8" t="s">
        <v>49</v>
      </c>
      <c r="D25" s="8" t="s">
        <v>49</v>
      </c>
      <c r="E25" s="9">
        <f>E24+E22+E23+E11</f>
        <v>2376.62</v>
      </c>
    </row>
    <row r="26" spans="1:5" s="3" customFormat="1" ht="13.5">
      <c r="A26" s="4" t="s">
        <v>23</v>
      </c>
      <c r="B26" s="5" t="s">
        <v>49</v>
      </c>
      <c r="C26" s="5" t="s">
        <v>49</v>
      </c>
      <c r="D26" s="5" t="s">
        <v>49</v>
      </c>
      <c r="E26" s="6">
        <f>E3-E25</f>
        <v>4347.24</v>
      </c>
    </row>
    <row r="27" spans="1:5" ht="13.5">
      <c r="A27" s="7" t="s">
        <v>24</v>
      </c>
      <c r="B27" s="8" t="s">
        <v>49</v>
      </c>
      <c r="C27" s="8" t="s">
        <v>49</v>
      </c>
      <c r="D27" s="8" t="s">
        <v>49</v>
      </c>
      <c r="E27" s="9">
        <f>E26/D4</f>
        <v>724.54</v>
      </c>
    </row>
    <row r="28" spans="1:5" ht="13.5">
      <c r="A28" s="11" t="s">
        <v>25</v>
      </c>
      <c r="B28" s="13" t="s">
        <v>49</v>
      </c>
      <c r="C28" s="13" t="s">
        <v>49</v>
      </c>
      <c r="D28" s="13" t="s">
        <v>49</v>
      </c>
      <c r="E28" s="9" t="e">
        <f>'Koszty maszynowe'!C56</f>
        <v>#DIV/0!</v>
      </c>
    </row>
    <row r="29" spans="1:5" ht="13.5">
      <c r="A29" s="11" t="s">
        <v>26</v>
      </c>
      <c r="B29" s="13" t="s">
        <v>93</v>
      </c>
      <c r="C29" s="15">
        <v>12</v>
      </c>
      <c r="D29" s="15">
        <v>3</v>
      </c>
      <c r="E29" s="9">
        <f>C29*D29</f>
        <v>36</v>
      </c>
    </row>
    <row r="30" spans="1:5" ht="13.5">
      <c r="A30" s="11" t="s">
        <v>54</v>
      </c>
      <c r="B30" s="13" t="s">
        <v>46</v>
      </c>
      <c r="C30" s="13" t="s">
        <v>49</v>
      </c>
      <c r="D30" s="13" t="s">
        <v>49</v>
      </c>
      <c r="E30" s="9">
        <v>48</v>
      </c>
    </row>
    <row r="31" spans="1:5" s="3" customFormat="1" ht="13.5">
      <c r="A31" s="4" t="s">
        <v>27</v>
      </c>
      <c r="B31" s="5" t="s">
        <v>49</v>
      </c>
      <c r="C31" s="5" t="s">
        <v>49</v>
      </c>
      <c r="D31" s="5" t="s">
        <v>49</v>
      </c>
      <c r="E31" s="6" t="e">
        <f>E25+E28+E29+E30</f>
        <v>#DIV/0!</v>
      </c>
    </row>
    <row r="32" spans="1:5" ht="13.5">
      <c r="A32" s="7" t="s">
        <v>28</v>
      </c>
      <c r="B32" s="8" t="s">
        <v>49</v>
      </c>
      <c r="C32" s="8" t="s">
        <v>49</v>
      </c>
      <c r="D32" s="8" t="s">
        <v>49</v>
      </c>
      <c r="E32" s="9" t="e">
        <f>E31/D4</f>
        <v>#DIV/0!</v>
      </c>
    </row>
    <row r="33" spans="1:5" s="3" customFormat="1" ht="13.5">
      <c r="A33" s="4" t="s">
        <v>29</v>
      </c>
      <c r="B33" s="5" t="s">
        <v>49</v>
      </c>
      <c r="C33" s="5" t="s">
        <v>49</v>
      </c>
      <c r="D33" s="5" t="s">
        <v>49</v>
      </c>
      <c r="E33" s="6" t="e">
        <f>E3-E31</f>
        <v>#DIV/0!</v>
      </c>
    </row>
    <row r="34" spans="1:5" ht="13.5">
      <c r="A34" s="7" t="s">
        <v>30</v>
      </c>
      <c r="B34" s="8" t="s">
        <v>49</v>
      </c>
      <c r="C34" s="8" t="s">
        <v>49</v>
      </c>
      <c r="D34" s="8" t="s">
        <v>49</v>
      </c>
      <c r="E34" s="9" t="e">
        <f>E33/D4</f>
        <v>#DIV/0!</v>
      </c>
    </row>
    <row r="35" spans="1:5" ht="13.5">
      <c r="A35" s="11" t="s">
        <v>31</v>
      </c>
      <c r="B35" s="13" t="s">
        <v>49</v>
      </c>
      <c r="C35" s="13" t="s">
        <v>49</v>
      </c>
      <c r="D35" s="13" t="s">
        <v>49</v>
      </c>
      <c r="E35" s="15">
        <v>189</v>
      </c>
    </row>
    <row r="36" spans="1:5" ht="13.5">
      <c r="A36" s="7" t="s">
        <v>32</v>
      </c>
      <c r="B36" s="8" t="s">
        <v>49</v>
      </c>
      <c r="C36" s="8" t="s">
        <v>49</v>
      </c>
      <c r="D36" s="8" t="s">
        <v>49</v>
      </c>
      <c r="E36" s="9" t="e">
        <f>E31*0.05</f>
        <v>#DIV/0!</v>
      </c>
    </row>
    <row r="37" spans="1:5" ht="13.5">
      <c r="A37" s="7" t="s">
        <v>33</v>
      </c>
      <c r="B37" s="8" t="s">
        <v>49</v>
      </c>
      <c r="C37" s="8" t="s">
        <v>49</v>
      </c>
      <c r="D37" s="8" t="s">
        <v>49</v>
      </c>
      <c r="E37" s="9" t="e">
        <f>E36+E35</f>
        <v>#DIV/0!</v>
      </c>
    </row>
    <row r="38" spans="1:5" s="3" customFormat="1" ht="13.5">
      <c r="A38" s="4" t="s">
        <v>34</v>
      </c>
      <c r="B38" s="5" t="s">
        <v>49</v>
      </c>
      <c r="C38" s="5" t="s">
        <v>49</v>
      </c>
      <c r="D38" s="5" t="s">
        <v>49</v>
      </c>
      <c r="E38" s="6" t="e">
        <f>E31+E37</f>
        <v>#DIV/0!</v>
      </c>
    </row>
    <row r="39" spans="1:5" s="3" customFormat="1" ht="13.5">
      <c r="A39" s="4" t="s">
        <v>35</v>
      </c>
      <c r="B39" s="5" t="s">
        <v>49</v>
      </c>
      <c r="C39" s="5" t="s">
        <v>49</v>
      </c>
      <c r="D39" s="5" t="s">
        <v>49</v>
      </c>
      <c r="E39" s="6" t="e">
        <f>E3-E38</f>
        <v>#DIV/0!</v>
      </c>
    </row>
    <row r="40" spans="1:5" ht="13.5">
      <c r="A40" s="7" t="s">
        <v>36</v>
      </c>
      <c r="B40" s="8" t="s">
        <v>49</v>
      </c>
      <c r="C40" s="8" t="s">
        <v>49</v>
      </c>
      <c r="D40" s="8" t="s">
        <v>49</v>
      </c>
      <c r="E40" s="9" t="e">
        <f>E39/D4</f>
        <v>#DIV/0!</v>
      </c>
    </row>
    <row r="41" spans="1:5" ht="13.5">
      <c r="A41" s="7" t="s">
        <v>37</v>
      </c>
      <c r="B41" s="8" t="s">
        <v>49</v>
      </c>
      <c r="C41" s="8" t="s">
        <v>49</v>
      </c>
      <c r="D41" s="8" t="s">
        <v>49</v>
      </c>
      <c r="E41" s="9" t="e">
        <f>E38/D4</f>
        <v>#DIV/0!</v>
      </c>
    </row>
    <row r="42" spans="1:5" ht="13.5">
      <c r="A42" s="7" t="s">
        <v>38</v>
      </c>
      <c r="B42" s="8" t="s">
        <v>49</v>
      </c>
      <c r="C42" s="8" t="s">
        <v>49</v>
      </c>
      <c r="D42" s="8" t="s">
        <v>49</v>
      </c>
      <c r="E42" s="9" t="e">
        <f>E38/C4</f>
        <v>#DIV/0!</v>
      </c>
    </row>
    <row r="43" spans="1:5" ht="13.5">
      <c r="A43" s="53" t="s">
        <v>39</v>
      </c>
      <c r="B43" s="54"/>
      <c r="C43" s="54"/>
      <c r="D43" s="54"/>
      <c r="E43" s="55"/>
    </row>
    <row r="44" spans="1:5" ht="13.5">
      <c r="A44" s="7" t="s">
        <v>40</v>
      </c>
      <c r="B44" s="8" t="s">
        <v>49</v>
      </c>
      <c r="C44" s="8" t="s">
        <v>49</v>
      </c>
      <c r="D44" s="8" t="s">
        <v>49</v>
      </c>
      <c r="E44" s="9">
        <f>(E4+E5)*0.07</f>
        <v>404.6</v>
      </c>
    </row>
    <row r="45" spans="1:5" ht="13.5">
      <c r="A45" s="7" t="s">
        <v>41</v>
      </c>
      <c r="B45" s="8" t="s">
        <v>49</v>
      </c>
      <c r="C45" s="8" t="s">
        <v>49</v>
      </c>
      <c r="D45" s="8" t="s">
        <v>49</v>
      </c>
      <c r="E45" s="9" t="e">
        <f>E11*0.05+E22*0.08+E23*0.08+E24*0.23+E28*0.23</f>
        <v>#DIV/0!</v>
      </c>
    </row>
    <row r="46" spans="1:5" ht="13.5">
      <c r="A46" s="7" t="s">
        <v>42</v>
      </c>
      <c r="B46" s="8" t="s">
        <v>49</v>
      </c>
      <c r="C46" s="8" t="s">
        <v>49</v>
      </c>
      <c r="D46" s="8" t="s">
        <v>49</v>
      </c>
      <c r="E46" s="9" t="e">
        <f>E44-E45</f>
        <v>#DIV/0!</v>
      </c>
    </row>
  </sheetData>
  <sheetProtection/>
  <mergeCells count="4">
    <mergeCell ref="A3:D3"/>
    <mergeCell ref="A10:E10"/>
    <mergeCell ref="A43:E43"/>
    <mergeCell ref="A1:C1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34">
      <selection activeCell="B44" sqref="B44:D46"/>
    </sheetView>
  </sheetViews>
  <sheetFormatPr defaultColWidth="8.69921875" defaultRowHeight="14.25"/>
  <cols>
    <col min="1" max="1" width="36.296875" style="0" customWidth="1"/>
    <col min="2" max="2" width="11" style="0" bestFit="1" customWidth="1"/>
    <col min="3" max="3" width="17.3984375" style="0" bestFit="1" customWidth="1"/>
    <col min="4" max="4" width="10.296875" style="0" bestFit="1" customWidth="1"/>
    <col min="5" max="5" width="7.8984375" style="0" bestFit="1" customWidth="1"/>
  </cols>
  <sheetData>
    <row r="1" spans="1:5" ht="13.5">
      <c r="A1" s="59" t="s">
        <v>115</v>
      </c>
      <c r="B1" s="59"/>
      <c r="C1" s="59"/>
      <c r="D1" s="59"/>
      <c r="E1" s="59"/>
    </row>
    <row r="2" spans="1:5" ht="13.5">
      <c r="A2" s="22" t="s">
        <v>0</v>
      </c>
      <c r="B2" s="22" t="s">
        <v>6</v>
      </c>
      <c r="C2" s="22" t="s">
        <v>7</v>
      </c>
      <c r="D2" s="22" t="s">
        <v>43</v>
      </c>
      <c r="E2" s="22" t="s">
        <v>8</v>
      </c>
    </row>
    <row r="3" spans="1:5" ht="13.5">
      <c r="A3" s="4" t="s">
        <v>1</v>
      </c>
      <c r="B3" s="4"/>
      <c r="C3" s="4"/>
      <c r="D3" s="4"/>
      <c r="E3" s="4">
        <f>E4+E5+E6+E9</f>
        <v>4853.86</v>
      </c>
    </row>
    <row r="4" spans="1:5" ht="13.5">
      <c r="A4" s="11" t="s">
        <v>2</v>
      </c>
      <c r="B4" s="13" t="s">
        <v>44</v>
      </c>
      <c r="C4" s="15">
        <v>780</v>
      </c>
      <c r="D4" s="15">
        <v>4.5</v>
      </c>
      <c r="E4" s="9">
        <f>C4*D4</f>
        <v>3510</v>
      </c>
    </row>
    <row r="5" spans="1:5" ht="13.5">
      <c r="A5" s="11" t="s">
        <v>3</v>
      </c>
      <c r="B5" s="13" t="s">
        <v>44</v>
      </c>
      <c r="C5" s="15">
        <v>2</v>
      </c>
      <c r="D5" s="15">
        <v>200</v>
      </c>
      <c r="E5" s="9">
        <f>C5*D5</f>
        <v>400</v>
      </c>
    </row>
    <row r="6" spans="1:5" ht="13.5">
      <c r="A6" s="11" t="s">
        <v>4</v>
      </c>
      <c r="B6" s="13" t="s">
        <v>46</v>
      </c>
      <c r="C6" s="13" t="s">
        <v>49</v>
      </c>
      <c r="D6" s="11">
        <f>D7+D8</f>
        <v>943.8599999999999</v>
      </c>
      <c r="E6" s="9">
        <f>SUM(D7:D8)</f>
        <v>943.8599999999999</v>
      </c>
    </row>
    <row r="7" spans="1:5" ht="13.5">
      <c r="A7" s="11" t="s">
        <v>47</v>
      </c>
      <c r="B7" s="13" t="s">
        <v>46</v>
      </c>
      <c r="C7" s="13" t="s">
        <v>49</v>
      </c>
      <c r="D7" s="11">
        <v>732.06</v>
      </c>
      <c r="E7" s="9">
        <f>D7</f>
        <v>732.06</v>
      </c>
    </row>
    <row r="8" spans="1:5" ht="13.5">
      <c r="A8" s="11" t="s">
        <v>48</v>
      </c>
      <c r="B8" s="13" t="s">
        <v>46</v>
      </c>
      <c r="C8" s="13" t="s">
        <v>49</v>
      </c>
      <c r="D8" s="11">
        <v>211.8</v>
      </c>
      <c r="E8" s="9">
        <f>D8</f>
        <v>211.8</v>
      </c>
    </row>
    <row r="9" spans="1:5" ht="13.5">
      <c r="A9" s="11" t="s">
        <v>5</v>
      </c>
      <c r="B9" s="13" t="s">
        <v>46</v>
      </c>
      <c r="C9" s="13" t="s">
        <v>49</v>
      </c>
      <c r="D9" s="11">
        <v>0</v>
      </c>
      <c r="E9" s="9">
        <v>0</v>
      </c>
    </row>
    <row r="10" spans="1:5" ht="13.5">
      <c r="A10" s="50" t="s">
        <v>9</v>
      </c>
      <c r="B10" s="51"/>
      <c r="C10" s="51"/>
      <c r="D10" s="51"/>
      <c r="E10" s="52"/>
    </row>
    <row r="11" spans="1:5" ht="13.5">
      <c r="A11" s="12" t="s">
        <v>10</v>
      </c>
      <c r="B11" s="41" t="s">
        <v>44</v>
      </c>
      <c r="C11" s="14">
        <v>1900</v>
      </c>
      <c r="D11" s="14">
        <v>0.18</v>
      </c>
      <c r="E11" s="6">
        <f>C11*D11</f>
        <v>342</v>
      </c>
    </row>
    <row r="12" spans="1:5" ht="13.5">
      <c r="A12" s="11" t="s">
        <v>51</v>
      </c>
      <c r="B12" s="13" t="s">
        <v>44</v>
      </c>
      <c r="C12" s="15">
        <v>1360</v>
      </c>
      <c r="D12" s="15">
        <v>0.3</v>
      </c>
      <c r="E12" s="9">
        <f>C12*D12</f>
        <v>408</v>
      </c>
    </row>
    <row r="13" spans="1:5" ht="13.5">
      <c r="A13" s="11" t="s">
        <v>11</v>
      </c>
      <c r="B13" s="13" t="s">
        <v>44</v>
      </c>
      <c r="C13" s="15">
        <v>1650</v>
      </c>
      <c r="D13" s="15">
        <v>0</v>
      </c>
      <c r="E13" s="9">
        <f aca="true" t="shared" si="0" ref="E13:E21">C13*D13</f>
        <v>0</v>
      </c>
    </row>
    <row r="14" spans="1:5" ht="13.5">
      <c r="A14" s="11" t="s">
        <v>12</v>
      </c>
      <c r="B14" s="13" t="s">
        <v>44</v>
      </c>
      <c r="C14" s="15">
        <v>1170</v>
      </c>
      <c r="D14" s="15">
        <v>0</v>
      </c>
      <c r="E14" s="9">
        <f t="shared" si="0"/>
        <v>0</v>
      </c>
    </row>
    <row r="15" spans="1:5" ht="13.5">
      <c r="A15" s="11" t="s">
        <v>13</v>
      </c>
      <c r="B15" s="13" t="s">
        <v>44</v>
      </c>
      <c r="C15" s="15">
        <v>2180</v>
      </c>
      <c r="D15" s="15">
        <v>0</v>
      </c>
      <c r="E15" s="9">
        <f t="shared" si="0"/>
        <v>0</v>
      </c>
    </row>
    <row r="16" spans="1:5" ht="13.5">
      <c r="A16" s="11" t="s">
        <v>14</v>
      </c>
      <c r="B16" s="13" t="s">
        <v>44</v>
      </c>
      <c r="C16" s="15">
        <v>1050</v>
      </c>
      <c r="D16" s="15">
        <v>0</v>
      </c>
      <c r="E16" s="9">
        <f t="shared" si="0"/>
        <v>0</v>
      </c>
    </row>
    <row r="17" spans="1:5" ht="13.5">
      <c r="A17" s="11" t="s">
        <v>15</v>
      </c>
      <c r="B17" s="13" t="s">
        <v>44</v>
      </c>
      <c r="C17" s="15">
        <v>770</v>
      </c>
      <c r="D17" s="15">
        <v>0.007</v>
      </c>
      <c r="E17" s="9">
        <f t="shared" si="0"/>
        <v>5.39</v>
      </c>
    </row>
    <row r="18" spans="1:5" ht="13.5">
      <c r="A18" s="11" t="s">
        <v>16</v>
      </c>
      <c r="B18" s="13" t="s">
        <v>44</v>
      </c>
      <c r="C18" s="15">
        <v>1750</v>
      </c>
      <c r="D18" s="15">
        <v>0</v>
      </c>
      <c r="E18" s="9">
        <f t="shared" si="0"/>
        <v>0</v>
      </c>
    </row>
    <row r="19" spans="1:5" ht="13.5">
      <c r="A19" s="11" t="s">
        <v>17</v>
      </c>
      <c r="B19" s="13" t="s">
        <v>44</v>
      </c>
      <c r="C19" s="15">
        <v>1780</v>
      </c>
      <c r="D19" s="15">
        <v>0.2</v>
      </c>
      <c r="E19" s="9">
        <f t="shared" si="0"/>
        <v>356</v>
      </c>
    </row>
    <row r="20" spans="1:5" ht="13.5">
      <c r="A20" s="11" t="s">
        <v>106</v>
      </c>
      <c r="B20" s="13" t="s">
        <v>44</v>
      </c>
      <c r="C20" s="15">
        <v>63</v>
      </c>
      <c r="D20" s="15">
        <v>0</v>
      </c>
      <c r="E20" s="9">
        <f t="shared" si="0"/>
        <v>0</v>
      </c>
    </row>
    <row r="21" spans="1:5" ht="13.5">
      <c r="A21" s="11" t="s">
        <v>18</v>
      </c>
      <c r="B21" s="13" t="s">
        <v>52</v>
      </c>
      <c r="C21" s="15">
        <v>11</v>
      </c>
      <c r="D21" s="15">
        <v>6</v>
      </c>
      <c r="E21" s="9">
        <f t="shared" si="0"/>
        <v>66</v>
      </c>
    </row>
    <row r="22" spans="1:5" s="3" customFormat="1" ht="13.5">
      <c r="A22" s="4" t="s">
        <v>19</v>
      </c>
      <c r="B22" s="5" t="s">
        <v>49</v>
      </c>
      <c r="C22" s="5" t="s">
        <v>49</v>
      </c>
      <c r="D22" s="5" t="s">
        <v>49</v>
      </c>
      <c r="E22" s="6">
        <f>SUM(E12:E21)</f>
        <v>835.39</v>
      </c>
    </row>
    <row r="23" spans="1:5" s="3" customFormat="1" ht="13.5">
      <c r="A23" s="4" t="s">
        <v>20</v>
      </c>
      <c r="B23" s="5" t="s">
        <v>49</v>
      </c>
      <c r="C23" s="5" t="s">
        <v>49</v>
      </c>
      <c r="D23" s="5" t="s">
        <v>49</v>
      </c>
      <c r="E23" s="6">
        <v>410</v>
      </c>
    </row>
    <row r="24" spans="1:5" s="3" customFormat="1" ht="13.5">
      <c r="A24" s="12" t="s">
        <v>21</v>
      </c>
      <c r="B24" s="12" t="s">
        <v>53</v>
      </c>
      <c r="C24" s="14">
        <v>14</v>
      </c>
      <c r="D24" s="14">
        <v>12</v>
      </c>
      <c r="E24" s="6">
        <f>D24*C24</f>
        <v>168</v>
      </c>
    </row>
    <row r="25" spans="1:5" s="3" customFormat="1" ht="13.5">
      <c r="A25" s="4" t="s">
        <v>22</v>
      </c>
      <c r="B25" s="5" t="s">
        <v>49</v>
      </c>
      <c r="C25" s="5" t="s">
        <v>49</v>
      </c>
      <c r="D25" s="5" t="s">
        <v>49</v>
      </c>
      <c r="E25" s="6">
        <f>E24+E22+E23+E11</f>
        <v>1755.3899999999999</v>
      </c>
    </row>
    <row r="26" spans="1:5" s="3" customFormat="1" ht="13.5">
      <c r="A26" s="4" t="s">
        <v>23</v>
      </c>
      <c r="B26" s="5" t="s">
        <v>49</v>
      </c>
      <c r="C26" s="5" t="s">
        <v>49</v>
      </c>
      <c r="D26" s="5" t="s">
        <v>49</v>
      </c>
      <c r="E26" s="6">
        <f>E3-E25</f>
        <v>3098.47</v>
      </c>
    </row>
    <row r="27" spans="1:5" ht="13.5">
      <c r="A27" s="7" t="s">
        <v>24</v>
      </c>
      <c r="B27" s="8" t="s">
        <v>49</v>
      </c>
      <c r="C27" s="8" t="s">
        <v>49</v>
      </c>
      <c r="D27" s="8" t="s">
        <v>49</v>
      </c>
      <c r="E27" s="9">
        <f>E26/D4</f>
        <v>688.5488888888889</v>
      </c>
    </row>
    <row r="28" spans="1:5" ht="13.5">
      <c r="A28" s="7" t="s">
        <v>25</v>
      </c>
      <c r="B28" s="8" t="s">
        <v>49</v>
      </c>
      <c r="C28" s="8" t="s">
        <v>49</v>
      </c>
      <c r="D28" s="8" t="s">
        <v>49</v>
      </c>
      <c r="E28" s="9" t="e">
        <f>'Koszty maszynowe'!C66</f>
        <v>#DIV/0!</v>
      </c>
    </row>
    <row r="29" spans="1:5" ht="13.5">
      <c r="A29" s="11" t="s">
        <v>26</v>
      </c>
      <c r="B29" s="13" t="s">
        <v>93</v>
      </c>
      <c r="C29" s="15">
        <v>12</v>
      </c>
      <c r="D29" s="15">
        <v>4</v>
      </c>
      <c r="E29" s="9">
        <f>C29*D29</f>
        <v>48</v>
      </c>
    </row>
    <row r="30" spans="1:5" ht="13.5">
      <c r="A30" s="11" t="s">
        <v>54</v>
      </c>
      <c r="B30" s="13" t="s">
        <v>46</v>
      </c>
      <c r="C30" s="13" t="s">
        <v>49</v>
      </c>
      <c r="D30" s="13" t="s">
        <v>49</v>
      </c>
      <c r="E30" s="9">
        <v>44</v>
      </c>
    </row>
    <row r="31" spans="1:5" s="3" customFormat="1" ht="13.5">
      <c r="A31" s="4" t="s">
        <v>27</v>
      </c>
      <c r="B31" s="5" t="s">
        <v>49</v>
      </c>
      <c r="C31" s="5" t="s">
        <v>49</v>
      </c>
      <c r="D31" s="5" t="s">
        <v>49</v>
      </c>
      <c r="E31" s="6" t="e">
        <f>E25+E28+E29+E30</f>
        <v>#DIV/0!</v>
      </c>
    </row>
    <row r="32" spans="1:5" ht="13.5">
      <c r="A32" s="7" t="s">
        <v>28</v>
      </c>
      <c r="B32" s="8" t="s">
        <v>49</v>
      </c>
      <c r="C32" s="8" t="s">
        <v>49</v>
      </c>
      <c r="D32" s="8" t="s">
        <v>49</v>
      </c>
      <c r="E32" s="9" t="e">
        <f>E31/D4</f>
        <v>#DIV/0!</v>
      </c>
    </row>
    <row r="33" spans="1:5" s="3" customFormat="1" ht="13.5">
      <c r="A33" s="4" t="s">
        <v>29</v>
      </c>
      <c r="B33" s="5" t="s">
        <v>49</v>
      </c>
      <c r="C33" s="5" t="s">
        <v>49</v>
      </c>
      <c r="D33" s="5" t="s">
        <v>49</v>
      </c>
      <c r="E33" s="6" t="e">
        <f>E3-E31</f>
        <v>#DIV/0!</v>
      </c>
    </row>
    <row r="34" spans="1:5" ht="13.5">
      <c r="A34" s="7" t="s">
        <v>30</v>
      </c>
      <c r="B34" s="8" t="s">
        <v>49</v>
      </c>
      <c r="C34" s="8" t="s">
        <v>49</v>
      </c>
      <c r="D34" s="8" t="s">
        <v>49</v>
      </c>
      <c r="E34" s="9" t="e">
        <f>E33/D4</f>
        <v>#DIV/0!</v>
      </c>
    </row>
    <row r="35" spans="1:5" ht="13.5">
      <c r="A35" s="17" t="s">
        <v>31</v>
      </c>
      <c r="B35" s="18" t="s">
        <v>49</v>
      </c>
      <c r="C35" s="18" t="s">
        <v>49</v>
      </c>
      <c r="D35" s="18" t="s">
        <v>49</v>
      </c>
      <c r="E35" s="16">
        <v>189</v>
      </c>
    </row>
    <row r="36" spans="1:5" ht="13.5">
      <c r="A36" s="7" t="s">
        <v>32</v>
      </c>
      <c r="B36" s="8" t="s">
        <v>49</v>
      </c>
      <c r="C36" s="8" t="s">
        <v>49</v>
      </c>
      <c r="D36" s="8" t="s">
        <v>49</v>
      </c>
      <c r="E36" s="9" t="e">
        <f>E31*0.05</f>
        <v>#DIV/0!</v>
      </c>
    </row>
    <row r="37" spans="1:5" s="3" customFormat="1" ht="13.5">
      <c r="A37" s="4" t="s">
        <v>33</v>
      </c>
      <c r="B37" s="5" t="s">
        <v>49</v>
      </c>
      <c r="C37" s="5" t="s">
        <v>49</v>
      </c>
      <c r="D37" s="5" t="s">
        <v>49</v>
      </c>
      <c r="E37" s="6" t="e">
        <f>E36+E35</f>
        <v>#DIV/0!</v>
      </c>
    </row>
    <row r="38" spans="1:5" ht="13.5">
      <c r="A38" s="7" t="s">
        <v>34</v>
      </c>
      <c r="B38" s="8" t="s">
        <v>49</v>
      </c>
      <c r="C38" s="8" t="s">
        <v>49</v>
      </c>
      <c r="D38" s="8" t="s">
        <v>49</v>
      </c>
      <c r="E38" s="9" t="e">
        <f>E31+E37</f>
        <v>#DIV/0!</v>
      </c>
    </row>
    <row r="39" spans="1:5" s="3" customFormat="1" ht="13.5">
      <c r="A39" s="4" t="s">
        <v>35</v>
      </c>
      <c r="B39" s="5" t="s">
        <v>49</v>
      </c>
      <c r="C39" s="5" t="s">
        <v>49</v>
      </c>
      <c r="D39" s="5" t="s">
        <v>49</v>
      </c>
      <c r="E39" s="6" t="e">
        <f>E3-E38</f>
        <v>#DIV/0!</v>
      </c>
    </row>
    <row r="40" spans="1:5" ht="13.5">
      <c r="A40" s="7" t="s">
        <v>36</v>
      </c>
      <c r="B40" s="8" t="s">
        <v>49</v>
      </c>
      <c r="C40" s="8" t="s">
        <v>49</v>
      </c>
      <c r="D40" s="8" t="s">
        <v>49</v>
      </c>
      <c r="E40" s="9" t="e">
        <f>E39/D4</f>
        <v>#DIV/0!</v>
      </c>
    </row>
    <row r="41" spans="1:5" s="3" customFormat="1" ht="13.5">
      <c r="A41" s="4" t="s">
        <v>37</v>
      </c>
      <c r="B41" s="5" t="s">
        <v>49</v>
      </c>
      <c r="C41" s="5" t="s">
        <v>49</v>
      </c>
      <c r="D41" s="5" t="s">
        <v>49</v>
      </c>
      <c r="E41" s="6" t="e">
        <f>E38/D4</f>
        <v>#DIV/0!</v>
      </c>
    </row>
    <row r="42" spans="1:5" ht="13.5">
      <c r="A42" s="7" t="s">
        <v>38</v>
      </c>
      <c r="B42" s="8" t="s">
        <v>49</v>
      </c>
      <c r="C42" s="8" t="s">
        <v>49</v>
      </c>
      <c r="D42" s="8" t="s">
        <v>49</v>
      </c>
      <c r="E42" s="9" t="e">
        <f>E38/C4</f>
        <v>#DIV/0!</v>
      </c>
    </row>
    <row r="43" spans="1:5" ht="13.5">
      <c r="A43" s="50" t="s">
        <v>39</v>
      </c>
      <c r="B43" s="51"/>
      <c r="C43" s="51"/>
      <c r="D43" s="51"/>
      <c r="E43" s="52"/>
    </row>
    <row r="44" spans="1:5" ht="13.5">
      <c r="A44" s="7" t="s">
        <v>40</v>
      </c>
      <c r="B44" s="8" t="s">
        <v>49</v>
      </c>
      <c r="C44" s="8" t="s">
        <v>49</v>
      </c>
      <c r="D44" s="8" t="s">
        <v>49</v>
      </c>
      <c r="E44" s="9">
        <f>(E4+E5)*0.07</f>
        <v>273.70000000000005</v>
      </c>
    </row>
    <row r="45" spans="1:5" ht="13.5">
      <c r="A45" s="7" t="s">
        <v>41</v>
      </c>
      <c r="B45" s="8" t="s">
        <v>49</v>
      </c>
      <c r="C45" s="8" t="s">
        <v>49</v>
      </c>
      <c r="D45" s="8" t="s">
        <v>49</v>
      </c>
      <c r="E45" s="9" t="e">
        <f>E11*0.05+E22*0.08+E23*0.08+E24*0.23+E28*0.23</f>
        <v>#DIV/0!</v>
      </c>
    </row>
    <row r="46" spans="1:5" ht="13.5">
      <c r="A46" s="7" t="s">
        <v>42</v>
      </c>
      <c r="B46" s="8" t="s">
        <v>49</v>
      </c>
      <c r="C46" s="8" t="s">
        <v>49</v>
      </c>
      <c r="D46" s="8" t="s">
        <v>49</v>
      </c>
      <c r="E46" s="9" t="e">
        <f>E44-E45</f>
        <v>#DIV/0!</v>
      </c>
    </row>
  </sheetData>
  <sheetProtection/>
  <mergeCells count="3">
    <mergeCell ref="A1:E1"/>
    <mergeCell ref="A10:E10"/>
    <mergeCell ref="A43:E43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25">
      <selection activeCell="B45" sqref="B45:D47"/>
    </sheetView>
  </sheetViews>
  <sheetFormatPr defaultColWidth="8.69921875" defaultRowHeight="14.25"/>
  <cols>
    <col min="1" max="1" width="30.3984375" style="0" customWidth="1"/>
    <col min="2" max="2" width="11.3984375" style="0" bestFit="1" customWidth="1"/>
    <col min="3" max="3" width="8.296875" style="0" customWidth="1"/>
    <col min="4" max="4" width="9.59765625" style="0" bestFit="1" customWidth="1"/>
    <col min="5" max="5" width="7.8984375" style="0" bestFit="1" customWidth="1"/>
  </cols>
  <sheetData>
    <row r="1" spans="1:5" ht="13.5">
      <c r="A1" s="60" t="s">
        <v>116</v>
      </c>
      <c r="B1" s="60"/>
      <c r="C1" s="60"/>
      <c r="D1" s="60"/>
      <c r="E1" s="60"/>
    </row>
    <row r="2" spans="1:5" ht="13.5">
      <c r="A2" s="10" t="s">
        <v>0</v>
      </c>
      <c r="B2" s="10" t="s">
        <v>6</v>
      </c>
      <c r="C2" s="10" t="s">
        <v>7</v>
      </c>
      <c r="D2" s="10" t="s">
        <v>43</v>
      </c>
      <c r="E2" s="10" t="s">
        <v>8</v>
      </c>
    </row>
    <row r="3" spans="1:5" ht="13.5">
      <c r="A3" s="44" t="s">
        <v>1</v>
      </c>
      <c r="B3" s="45"/>
      <c r="C3" s="45"/>
      <c r="D3" s="46"/>
      <c r="E3" s="7">
        <f>E4+E5+E6+E9</f>
        <v>9043.86</v>
      </c>
    </row>
    <row r="4" spans="1:5" ht="13.5">
      <c r="A4" s="11" t="s">
        <v>2</v>
      </c>
      <c r="B4" s="13" t="s">
        <v>44</v>
      </c>
      <c r="C4" s="11">
        <v>900</v>
      </c>
      <c r="D4" s="11">
        <v>9</v>
      </c>
      <c r="E4" s="9">
        <f>C4*D4</f>
        <v>8100</v>
      </c>
    </row>
    <row r="5" spans="1:5" ht="13.5">
      <c r="A5" s="11" t="s">
        <v>3</v>
      </c>
      <c r="B5" s="13" t="s">
        <v>44</v>
      </c>
      <c r="C5" s="11">
        <v>0</v>
      </c>
      <c r="D5" s="11">
        <v>200</v>
      </c>
      <c r="E5" s="9">
        <f>C5*D5</f>
        <v>0</v>
      </c>
    </row>
    <row r="6" spans="1:5" ht="13.5">
      <c r="A6" s="11" t="s">
        <v>4</v>
      </c>
      <c r="B6" s="13" t="s">
        <v>46</v>
      </c>
      <c r="C6" s="13" t="s">
        <v>49</v>
      </c>
      <c r="D6" s="11">
        <f>D7+D8</f>
        <v>943.8599999999999</v>
      </c>
      <c r="E6" s="9">
        <f>SUM(D7:D8)</f>
        <v>943.8599999999999</v>
      </c>
    </row>
    <row r="7" spans="1:5" ht="13.5">
      <c r="A7" s="11" t="s">
        <v>47</v>
      </c>
      <c r="B7" s="13" t="s">
        <v>46</v>
      </c>
      <c r="C7" s="13" t="s">
        <v>49</v>
      </c>
      <c r="D7" s="11">
        <v>732.06</v>
      </c>
      <c r="E7" s="9">
        <f>D7</f>
        <v>732.06</v>
      </c>
    </row>
    <row r="8" spans="1:5" ht="13.5">
      <c r="A8" s="11" t="s">
        <v>48</v>
      </c>
      <c r="B8" s="13" t="s">
        <v>46</v>
      </c>
      <c r="C8" s="13" t="s">
        <v>49</v>
      </c>
      <c r="D8" s="11">
        <v>211.8</v>
      </c>
      <c r="E8" s="9">
        <f>D8</f>
        <v>211.8</v>
      </c>
    </row>
    <row r="9" spans="1:5" ht="13.5">
      <c r="A9" s="11" t="s">
        <v>5</v>
      </c>
      <c r="B9" s="13" t="s">
        <v>46</v>
      </c>
      <c r="C9" s="13" t="s">
        <v>49</v>
      </c>
      <c r="D9" s="11">
        <v>0</v>
      </c>
      <c r="E9" s="9">
        <v>0</v>
      </c>
    </row>
    <row r="10" spans="1:5" ht="13.5">
      <c r="A10" s="61" t="s">
        <v>9</v>
      </c>
      <c r="B10" s="62"/>
      <c r="C10" s="62"/>
      <c r="D10" s="62"/>
      <c r="E10" s="63"/>
    </row>
    <row r="11" spans="1:5" s="3" customFormat="1" ht="13.5">
      <c r="A11" s="21" t="s">
        <v>10</v>
      </c>
      <c r="B11" s="42" t="s">
        <v>119</v>
      </c>
      <c r="C11" s="43">
        <v>190</v>
      </c>
      <c r="D11" s="43">
        <v>2</v>
      </c>
      <c r="E11" s="6">
        <f>C11*D11</f>
        <v>380</v>
      </c>
    </row>
    <row r="12" spans="1:5" ht="13.5">
      <c r="A12" s="17" t="s">
        <v>51</v>
      </c>
      <c r="B12" s="18" t="s">
        <v>44</v>
      </c>
      <c r="C12" s="16">
        <v>1360</v>
      </c>
      <c r="D12" s="16">
        <v>0</v>
      </c>
      <c r="E12" s="9">
        <f>C12*D12</f>
        <v>0</v>
      </c>
    </row>
    <row r="13" spans="1:5" ht="13.5">
      <c r="A13" s="17" t="s">
        <v>11</v>
      </c>
      <c r="B13" s="18" t="s">
        <v>44</v>
      </c>
      <c r="C13" s="16">
        <v>1650</v>
      </c>
      <c r="D13" s="16">
        <v>0.4</v>
      </c>
      <c r="E13" s="9">
        <f aca="true" t="shared" si="0" ref="E13:E22">C13*D13</f>
        <v>660</v>
      </c>
    </row>
    <row r="14" spans="1:5" ht="13.5">
      <c r="A14" s="17" t="s">
        <v>12</v>
      </c>
      <c r="B14" s="18" t="s">
        <v>44</v>
      </c>
      <c r="C14" s="16">
        <v>1170</v>
      </c>
      <c r="D14" s="16">
        <v>0</v>
      </c>
      <c r="E14" s="9">
        <f t="shared" si="0"/>
        <v>0</v>
      </c>
    </row>
    <row r="15" spans="1:5" ht="13.5">
      <c r="A15" s="17" t="s">
        <v>13</v>
      </c>
      <c r="B15" s="18" t="s">
        <v>44</v>
      </c>
      <c r="C15" s="16">
        <v>2180</v>
      </c>
      <c r="D15" s="16">
        <v>0.15</v>
      </c>
      <c r="E15" s="9">
        <f t="shared" si="0"/>
        <v>327</v>
      </c>
    </row>
    <row r="16" spans="1:5" ht="13.5">
      <c r="A16" s="17" t="s">
        <v>14</v>
      </c>
      <c r="B16" s="18" t="s">
        <v>44</v>
      </c>
      <c r="C16" s="16">
        <v>1050</v>
      </c>
      <c r="D16" s="16">
        <v>0</v>
      </c>
      <c r="E16" s="9">
        <f t="shared" si="0"/>
        <v>0</v>
      </c>
    </row>
    <row r="17" spans="1:5" ht="13.5">
      <c r="A17" s="17" t="s">
        <v>15</v>
      </c>
      <c r="B17" s="18" t="s">
        <v>44</v>
      </c>
      <c r="C17" s="16">
        <v>770</v>
      </c>
      <c r="D17" s="16">
        <v>0</v>
      </c>
      <c r="E17" s="9">
        <f t="shared" si="0"/>
        <v>0</v>
      </c>
    </row>
    <row r="18" spans="1:5" ht="13.5">
      <c r="A18" s="17" t="s">
        <v>120</v>
      </c>
      <c r="B18" s="18" t="s">
        <v>44</v>
      </c>
      <c r="C18" s="16">
        <v>1330</v>
      </c>
      <c r="D18" s="16">
        <v>0.12</v>
      </c>
      <c r="E18" s="9">
        <f t="shared" si="0"/>
        <v>159.6</v>
      </c>
    </row>
    <row r="19" spans="1:5" ht="13.5">
      <c r="A19" s="17" t="s">
        <v>17</v>
      </c>
      <c r="B19" s="18" t="s">
        <v>44</v>
      </c>
      <c r="C19" s="16">
        <v>1780</v>
      </c>
      <c r="D19" s="16">
        <v>0.3</v>
      </c>
      <c r="E19" s="9">
        <f t="shared" si="0"/>
        <v>534</v>
      </c>
    </row>
    <row r="20" spans="1:5" ht="13.5">
      <c r="A20" s="17" t="s">
        <v>117</v>
      </c>
      <c r="B20" s="18" t="s">
        <v>118</v>
      </c>
      <c r="C20" s="16">
        <v>20</v>
      </c>
      <c r="D20" s="16">
        <v>7</v>
      </c>
      <c r="E20" s="9">
        <f t="shared" si="0"/>
        <v>140</v>
      </c>
    </row>
    <row r="21" spans="1:5" ht="13.5">
      <c r="A21" s="17" t="s">
        <v>106</v>
      </c>
      <c r="B21" s="18" t="s">
        <v>44</v>
      </c>
      <c r="C21" s="16">
        <v>63</v>
      </c>
      <c r="D21" s="16">
        <v>2.5</v>
      </c>
      <c r="E21" s="9">
        <f t="shared" si="0"/>
        <v>157.5</v>
      </c>
    </row>
    <row r="22" spans="1:5" ht="13.5">
      <c r="A22" s="17" t="s">
        <v>18</v>
      </c>
      <c r="B22" s="18" t="s">
        <v>52</v>
      </c>
      <c r="C22" s="16">
        <v>11</v>
      </c>
      <c r="D22" s="16">
        <v>10</v>
      </c>
      <c r="E22" s="9">
        <f t="shared" si="0"/>
        <v>110</v>
      </c>
    </row>
    <row r="23" spans="1:5" s="3" customFormat="1" ht="13.5">
      <c r="A23" s="4" t="s">
        <v>19</v>
      </c>
      <c r="B23" s="5" t="s">
        <v>49</v>
      </c>
      <c r="C23" s="5" t="s">
        <v>49</v>
      </c>
      <c r="D23" s="5" t="s">
        <v>49</v>
      </c>
      <c r="E23" s="6">
        <f>SUM(E12:E22)</f>
        <v>2088.1</v>
      </c>
    </row>
    <row r="24" spans="1:5" ht="13.5">
      <c r="A24" s="17" t="s">
        <v>20</v>
      </c>
      <c r="B24" s="18" t="s">
        <v>49</v>
      </c>
      <c r="C24" s="18" t="s">
        <v>49</v>
      </c>
      <c r="D24" s="18" t="s">
        <v>49</v>
      </c>
      <c r="E24" s="16">
        <v>460</v>
      </c>
    </row>
    <row r="25" spans="1:5" ht="13.5">
      <c r="A25" s="17" t="s">
        <v>21</v>
      </c>
      <c r="B25" s="18" t="s">
        <v>53</v>
      </c>
      <c r="C25" s="16">
        <v>14</v>
      </c>
      <c r="D25" s="16">
        <v>165</v>
      </c>
      <c r="E25" s="9">
        <f>D25*C25</f>
        <v>2310</v>
      </c>
    </row>
    <row r="26" spans="1:5" ht="13.5">
      <c r="A26" s="7" t="s">
        <v>22</v>
      </c>
      <c r="B26" s="8" t="s">
        <v>49</v>
      </c>
      <c r="C26" s="8" t="s">
        <v>49</v>
      </c>
      <c r="D26" s="8" t="s">
        <v>49</v>
      </c>
      <c r="E26" s="9">
        <f>E25+E23+E24+E11</f>
        <v>5238.1</v>
      </c>
    </row>
    <row r="27" spans="1:5" ht="13.5">
      <c r="A27" s="7" t="s">
        <v>23</v>
      </c>
      <c r="B27" s="8" t="s">
        <v>49</v>
      </c>
      <c r="C27" s="8" t="s">
        <v>49</v>
      </c>
      <c r="D27" s="8" t="s">
        <v>49</v>
      </c>
      <c r="E27" s="9">
        <f>E3-E26</f>
        <v>3805.76</v>
      </c>
    </row>
    <row r="28" spans="1:5" ht="13.5">
      <c r="A28" s="7" t="s">
        <v>24</v>
      </c>
      <c r="B28" s="8" t="s">
        <v>49</v>
      </c>
      <c r="C28" s="8" t="s">
        <v>49</v>
      </c>
      <c r="D28" s="8" t="s">
        <v>49</v>
      </c>
      <c r="E28" s="9">
        <f>E27/D4</f>
        <v>422.8622222222223</v>
      </c>
    </row>
    <row r="29" spans="1:5" ht="13.5">
      <c r="A29" s="7" t="s">
        <v>25</v>
      </c>
      <c r="B29" s="8" t="s">
        <v>49</v>
      </c>
      <c r="C29" s="8" t="s">
        <v>49</v>
      </c>
      <c r="D29" s="8" t="s">
        <v>49</v>
      </c>
      <c r="E29" s="9" t="e">
        <f>'Koszty maszynowe'!C77</f>
        <v>#DIV/0!</v>
      </c>
    </row>
    <row r="30" spans="1:5" ht="13.5">
      <c r="A30" s="17" t="s">
        <v>26</v>
      </c>
      <c r="B30" s="18" t="s">
        <v>93</v>
      </c>
      <c r="C30" s="16">
        <v>12</v>
      </c>
      <c r="D30" s="16">
        <v>8</v>
      </c>
      <c r="E30" s="9">
        <f>C30*D30</f>
        <v>96</v>
      </c>
    </row>
    <row r="31" spans="1:5" ht="13.5">
      <c r="A31" s="17" t="s">
        <v>54</v>
      </c>
      <c r="B31" s="18" t="s">
        <v>46</v>
      </c>
      <c r="C31" s="18" t="s">
        <v>49</v>
      </c>
      <c r="D31" s="18" t="s">
        <v>49</v>
      </c>
      <c r="E31" s="16">
        <v>44</v>
      </c>
    </row>
    <row r="32" spans="1:5" ht="13.5">
      <c r="A32" s="7" t="s">
        <v>27</v>
      </c>
      <c r="B32" s="8" t="s">
        <v>49</v>
      </c>
      <c r="C32" s="8" t="s">
        <v>49</v>
      </c>
      <c r="D32" s="8" t="s">
        <v>49</v>
      </c>
      <c r="E32" s="9" t="e">
        <f>E26+E29+E30+E31</f>
        <v>#DIV/0!</v>
      </c>
    </row>
    <row r="33" spans="1:5" ht="13.5">
      <c r="A33" s="7" t="s">
        <v>28</v>
      </c>
      <c r="B33" s="8" t="s">
        <v>49</v>
      </c>
      <c r="C33" s="8" t="s">
        <v>49</v>
      </c>
      <c r="D33" s="8" t="s">
        <v>49</v>
      </c>
      <c r="E33" s="9" t="e">
        <f>E32/D4</f>
        <v>#DIV/0!</v>
      </c>
    </row>
    <row r="34" spans="1:5" ht="13.5">
      <c r="A34" s="7" t="s">
        <v>29</v>
      </c>
      <c r="B34" s="8" t="s">
        <v>49</v>
      </c>
      <c r="C34" s="8" t="s">
        <v>49</v>
      </c>
      <c r="D34" s="8" t="s">
        <v>49</v>
      </c>
      <c r="E34" s="9" t="e">
        <f>E3-E32</f>
        <v>#DIV/0!</v>
      </c>
    </row>
    <row r="35" spans="1:5" ht="13.5">
      <c r="A35" s="7" t="s">
        <v>30</v>
      </c>
      <c r="B35" s="8" t="s">
        <v>49</v>
      </c>
      <c r="C35" s="8" t="s">
        <v>49</v>
      </c>
      <c r="D35" s="8" t="s">
        <v>49</v>
      </c>
      <c r="E35" s="9" t="e">
        <f>E34/D4</f>
        <v>#DIV/0!</v>
      </c>
    </row>
    <row r="36" spans="1:5" ht="13.5">
      <c r="A36" s="11" t="s">
        <v>31</v>
      </c>
      <c r="B36" s="13" t="s">
        <v>49</v>
      </c>
      <c r="C36" s="13" t="s">
        <v>49</v>
      </c>
      <c r="D36" s="13" t="s">
        <v>49</v>
      </c>
      <c r="E36" s="15">
        <v>189</v>
      </c>
    </row>
    <row r="37" spans="1:5" ht="13.5">
      <c r="A37" s="7" t="s">
        <v>32</v>
      </c>
      <c r="B37" s="8" t="s">
        <v>49</v>
      </c>
      <c r="C37" s="8" t="s">
        <v>49</v>
      </c>
      <c r="D37" s="8" t="s">
        <v>49</v>
      </c>
      <c r="E37" s="9" t="e">
        <f>E32*0.05</f>
        <v>#DIV/0!</v>
      </c>
    </row>
    <row r="38" spans="1:5" ht="13.5">
      <c r="A38" s="7" t="s">
        <v>33</v>
      </c>
      <c r="B38" s="8" t="s">
        <v>49</v>
      </c>
      <c r="C38" s="8" t="s">
        <v>49</v>
      </c>
      <c r="D38" s="8" t="s">
        <v>49</v>
      </c>
      <c r="E38" s="9" t="e">
        <f>E37+E36</f>
        <v>#DIV/0!</v>
      </c>
    </row>
    <row r="39" spans="1:5" s="3" customFormat="1" ht="13.5">
      <c r="A39" s="4" t="s">
        <v>34</v>
      </c>
      <c r="B39" s="5" t="s">
        <v>49</v>
      </c>
      <c r="C39" s="5" t="s">
        <v>49</v>
      </c>
      <c r="D39" s="5" t="s">
        <v>49</v>
      </c>
      <c r="E39" s="6" t="e">
        <f>E32+E38</f>
        <v>#DIV/0!</v>
      </c>
    </row>
    <row r="40" spans="1:5" s="3" customFormat="1" ht="13.5">
      <c r="A40" s="4" t="s">
        <v>35</v>
      </c>
      <c r="B40" s="5" t="s">
        <v>49</v>
      </c>
      <c r="C40" s="5" t="s">
        <v>49</v>
      </c>
      <c r="D40" s="5" t="s">
        <v>49</v>
      </c>
      <c r="E40" s="6" t="e">
        <f>E3-E39</f>
        <v>#DIV/0!</v>
      </c>
    </row>
    <row r="41" spans="1:5" ht="13.5">
      <c r="A41" s="7" t="s">
        <v>36</v>
      </c>
      <c r="B41" s="8" t="s">
        <v>49</v>
      </c>
      <c r="C41" s="8" t="s">
        <v>49</v>
      </c>
      <c r="D41" s="8" t="s">
        <v>49</v>
      </c>
      <c r="E41" s="9" t="e">
        <f>E40/D4</f>
        <v>#DIV/0!</v>
      </c>
    </row>
    <row r="42" spans="1:5" s="3" customFormat="1" ht="13.5">
      <c r="A42" s="4" t="s">
        <v>37</v>
      </c>
      <c r="B42" s="5" t="s">
        <v>49</v>
      </c>
      <c r="C42" s="5" t="s">
        <v>49</v>
      </c>
      <c r="D42" s="5" t="s">
        <v>49</v>
      </c>
      <c r="E42" s="6" t="e">
        <f>E39/D4</f>
        <v>#DIV/0!</v>
      </c>
    </row>
    <row r="43" spans="1:5" ht="13.5">
      <c r="A43" s="7" t="s">
        <v>38</v>
      </c>
      <c r="B43" s="8" t="s">
        <v>49</v>
      </c>
      <c r="C43" s="8" t="s">
        <v>49</v>
      </c>
      <c r="D43" s="8" t="s">
        <v>49</v>
      </c>
      <c r="E43" s="9" t="e">
        <f>E39/C4</f>
        <v>#DIV/0!</v>
      </c>
    </row>
    <row r="44" spans="1:5" ht="13.5">
      <c r="A44" s="64" t="s">
        <v>39</v>
      </c>
      <c r="B44" s="65"/>
      <c r="C44" s="65"/>
      <c r="D44" s="65"/>
      <c r="E44" s="66"/>
    </row>
    <row r="45" spans="1:5" ht="13.5">
      <c r="A45" s="7" t="s">
        <v>40</v>
      </c>
      <c r="B45" s="8" t="s">
        <v>49</v>
      </c>
      <c r="C45" s="8" t="s">
        <v>49</v>
      </c>
      <c r="D45" s="8" t="s">
        <v>49</v>
      </c>
      <c r="E45" s="9">
        <f>(E4+E5)*0.07</f>
        <v>567</v>
      </c>
    </row>
    <row r="46" spans="1:5" ht="13.5">
      <c r="A46" s="7" t="s">
        <v>41</v>
      </c>
      <c r="B46" s="8" t="s">
        <v>49</v>
      </c>
      <c r="C46" s="8" t="s">
        <v>49</v>
      </c>
      <c r="D46" s="8" t="s">
        <v>49</v>
      </c>
      <c r="E46" s="9" t="e">
        <f>E11*0.05+E23*0.08+E24*0.08+E25*0.23+E29*0.23</f>
        <v>#DIV/0!</v>
      </c>
    </row>
    <row r="47" spans="1:5" ht="13.5">
      <c r="A47" s="7" t="s">
        <v>42</v>
      </c>
      <c r="B47" s="8" t="s">
        <v>49</v>
      </c>
      <c r="C47" s="8" t="s">
        <v>49</v>
      </c>
      <c r="D47" s="8" t="s">
        <v>49</v>
      </c>
      <c r="E47" s="9" t="e">
        <f>E45-E46</f>
        <v>#DIV/0!</v>
      </c>
    </row>
  </sheetData>
  <sheetProtection/>
  <mergeCells count="4">
    <mergeCell ref="A1:E1"/>
    <mergeCell ref="A10:E10"/>
    <mergeCell ref="A44:E44"/>
    <mergeCell ref="A3:D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D49" sqref="D49"/>
    </sheetView>
  </sheetViews>
  <sheetFormatPr defaultColWidth="11" defaultRowHeight="14.25"/>
  <cols>
    <col min="1" max="1" width="29" style="0" bestFit="1" customWidth="1"/>
    <col min="2" max="2" width="11" style="0" customWidth="1"/>
    <col min="3" max="3" width="16" style="0" bestFit="1" customWidth="1"/>
  </cols>
  <sheetData>
    <row r="1" spans="1:5" ht="13.5">
      <c r="A1" s="60" t="s">
        <v>122</v>
      </c>
      <c r="B1" s="60"/>
      <c r="C1" s="60"/>
      <c r="D1" s="60"/>
      <c r="E1" s="60"/>
    </row>
    <row r="2" spans="1:5" ht="13.5">
      <c r="A2" s="10" t="s">
        <v>0</v>
      </c>
      <c r="B2" s="10" t="s">
        <v>6</v>
      </c>
      <c r="C2" s="10" t="s">
        <v>7</v>
      </c>
      <c r="D2" s="10" t="s">
        <v>127</v>
      </c>
      <c r="E2" s="10" t="s">
        <v>8</v>
      </c>
    </row>
    <row r="3" spans="1:5" ht="13.5">
      <c r="A3" s="44" t="s">
        <v>1</v>
      </c>
      <c r="B3" s="45"/>
      <c r="C3" s="45"/>
      <c r="D3" s="46"/>
      <c r="E3" s="7">
        <f>E4+E5+E6+E9</f>
        <v>7112.0599999999995</v>
      </c>
    </row>
    <row r="4" spans="1:5" ht="13.5">
      <c r="A4" s="11" t="s">
        <v>2</v>
      </c>
      <c r="B4" s="11" t="s">
        <v>44</v>
      </c>
      <c r="C4" s="11">
        <v>115</v>
      </c>
      <c r="D4" s="11">
        <v>55</v>
      </c>
      <c r="E4" s="9">
        <f>C4*D4</f>
        <v>6325</v>
      </c>
    </row>
    <row r="5" spans="1:5" ht="13.5">
      <c r="A5" s="11" t="s">
        <v>3</v>
      </c>
      <c r="B5" s="11" t="s">
        <v>44</v>
      </c>
      <c r="C5" s="11">
        <v>0</v>
      </c>
      <c r="D5" s="11">
        <v>0</v>
      </c>
      <c r="E5" s="9">
        <f>C5*D5</f>
        <v>0</v>
      </c>
    </row>
    <row r="6" spans="1:5" ht="13.5">
      <c r="A6" s="11" t="s">
        <v>4</v>
      </c>
      <c r="B6" s="11" t="s">
        <v>46</v>
      </c>
      <c r="C6" s="39" t="s">
        <v>49</v>
      </c>
      <c r="D6" s="11">
        <f>D7+D8</f>
        <v>787.06</v>
      </c>
      <c r="E6" s="9">
        <f>SUM(D7:D8)</f>
        <v>787.06</v>
      </c>
    </row>
    <row r="7" spans="1:5" ht="13.5">
      <c r="A7" s="11" t="s">
        <v>47</v>
      </c>
      <c r="B7" s="11" t="s">
        <v>46</v>
      </c>
      <c r="C7" s="39" t="s">
        <v>49</v>
      </c>
      <c r="D7" s="11">
        <v>732.06</v>
      </c>
      <c r="E7" s="9">
        <f>D7</f>
        <v>732.06</v>
      </c>
    </row>
    <row r="8" spans="1:5" ht="13.5">
      <c r="A8" s="11" t="s">
        <v>124</v>
      </c>
      <c r="B8" s="11" t="s">
        <v>125</v>
      </c>
      <c r="C8" s="11">
        <v>52.44</v>
      </c>
      <c r="D8" s="11">
        <v>55</v>
      </c>
      <c r="E8" s="9">
        <f>C8*D8</f>
        <v>2884.2</v>
      </c>
    </row>
    <row r="9" spans="1:5" ht="13.5">
      <c r="A9" s="11" t="s">
        <v>5</v>
      </c>
      <c r="B9" s="11" t="s">
        <v>46</v>
      </c>
      <c r="C9" s="13" t="s">
        <v>49</v>
      </c>
      <c r="D9" s="11">
        <v>0</v>
      </c>
      <c r="E9" s="9">
        <v>0</v>
      </c>
    </row>
    <row r="10" spans="1:5" ht="13.5">
      <c r="A10" s="61" t="s">
        <v>9</v>
      </c>
      <c r="B10" s="62"/>
      <c r="C10" s="62"/>
      <c r="D10" s="62"/>
      <c r="E10" s="63"/>
    </row>
    <row r="11" spans="1:5" ht="13.5">
      <c r="A11" s="21" t="s">
        <v>10</v>
      </c>
      <c r="B11" s="21" t="s">
        <v>119</v>
      </c>
      <c r="C11" s="21">
        <v>530</v>
      </c>
      <c r="D11" s="21">
        <v>1.3</v>
      </c>
      <c r="E11" s="6">
        <f>C11*D11</f>
        <v>689</v>
      </c>
    </row>
    <row r="12" spans="1:5" ht="13.5">
      <c r="A12" s="17" t="s">
        <v>51</v>
      </c>
      <c r="B12" s="17" t="s">
        <v>44</v>
      </c>
      <c r="C12" s="17">
        <v>1360</v>
      </c>
      <c r="D12" s="17">
        <v>0.3</v>
      </c>
      <c r="E12" s="9">
        <f>C12*D12</f>
        <v>408</v>
      </c>
    </row>
    <row r="13" spans="1:5" ht="13.5">
      <c r="A13" s="17" t="s">
        <v>11</v>
      </c>
      <c r="B13" s="17" t="s">
        <v>44</v>
      </c>
      <c r="C13" s="17">
        <v>1650</v>
      </c>
      <c r="D13" s="17">
        <v>0</v>
      </c>
      <c r="E13" s="9">
        <f aca="true" t="shared" si="0" ref="E13:E22">C13*D13</f>
        <v>0</v>
      </c>
    </row>
    <row r="14" spans="1:5" ht="13.5">
      <c r="A14" s="17" t="s">
        <v>12</v>
      </c>
      <c r="B14" s="17" t="s">
        <v>44</v>
      </c>
      <c r="C14" s="17">
        <v>1170</v>
      </c>
      <c r="D14" s="17">
        <v>0</v>
      </c>
      <c r="E14" s="9">
        <f t="shared" si="0"/>
        <v>0</v>
      </c>
    </row>
    <row r="15" spans="1:5" ht="13.5">
      <c r="A15" s="17" t="s">
        <v>13</v>
      </c>
      <c r="B15" s="17" t="s">
        <v>44</v>
      </c>
      <c r="C15" s="17">
        <v>2180</v>
      </c>
      <c r="D15" s="17">
        <v>0</v>
      </c>
      <c r="E15" s="9">
        <f t="shared" si="0"/>
        <v>0</v>
      </c>
    </row>
    <row r="16" spans="1:5" ht="13.5">
      <c r="A16" s="17" t="s">
        <v>14</v>
      </c>
      <c r="B16" s="17" t="s">
        <v>44</v>
      </c>
      <c r="C16" s="17">
        <v>1050</v>
      </c>
      <c r="D16" s="17">
        <v>0</v>
      </c>
      <c r="E16" s="9">
        <f t="shared" si="0"/>
        <v>0</v>
      </c>
    </row>
    <row r="17" spans="1:5" ht="13.5">
      <c r="A17" s="17" t="s">
        <v>15</v>
      </c>
      <c r="B17" s="17" t="s">
        <v>44</v>
      </c>
      <c r="C17" s="17">
        <v>770</v>
      </c>
      <c r="D17" s="17">
        <v>0</v>
      </c>
      <c r="E17" s="9">
        <f t="shared" si="0"/>
        <v>0</v>
      </c>
    </row>
    <row r="18" spans="1:5" ht="13.5">
      <c r="A18" s="17" t="s">
        <v>120</v>
      </c>
      <c r="B18" s="17" t="s">
        <v>44</v>
      </c>
      <c r="C18" s="17">
        <v>1330</v>
      </c>
      <c r="D18" s="17">
        <v>0.12</v>
      </c>
      <c r="E18" s="9">
        <f t="shared" si="0"/>
        <v>159.6</v>
      </c>
    </row>
    <row r="19" spans="1:5" ht="13.5">
      <c r="A19" s="17" t="s">
        <v>17</v>
      </c>
      <c r="B19" s="17" t="s">
        <v>44</v>
      </c>
      <c r="C19" s="17">
        <v>1850</v>
      </c>
      <c r="D19" s="17">
        <v>0.3</v>
      </c>
      <c r="E19" s="9">
        <f t="shared" si="0"/>
        <v>555</v>
      </c>
    </row>
    <row r="20" spans="1:5" ht="13.5">
      <c r="A20" s="17" t="s">
        <v>117</v>
      </c>
      <c r="B20" s="17" t="s">
        <v>118</v>
      </c>
      <c r="C20" s="17">
        <v>20</v>
      </c>
      <c r="D20" s="17">
        <v>0</v>
      </c>
      <c r="E20" s="9">
        <f t="shared" si="0"/>
        <v>0</v>
      </c>
    </row>
    <row r="21" spans="1:5" ht="13.5">
      <c r="A21" s="17" t="s">
        <v>106</v>
      </c>
      <c r="B21" s="17"/>
      <c r="C21" s="17">
        <v>63</v>
      </c>
      <c r="D21" s="17">
        <v>0.7</v>
      </c>
      <c r="E21" s="9">
        <f t="shared" si="0"/>
        <v>44.099999999999994</v>
      </c>
    </row>
    <row r="22" spans="1:5" ht="13.5">
      <c r="A22" s="17" t="s">
        <v>18</v>
      </c>
      <c r="B22" s="17" t="s">
        <v>52</v>
      </c>
      <c r="C22" s="17">
        <v>13</v>
      </c>
      <c r="D22" s="17">
        <v>4</v>
      </c>
      <c r="E22" s="9">
        <f t="shared" si="0"/>
        <v>52</v>
      </c>
    </row>
    <row r="23" spans="1:5" ht="13.5">
      <c r="A23" s="4" t="s">
        <v>19</v>
      </c>
      <c r="B23" s="5" t="s">
        <v>49</v>
      </c>
      <c r="C23" s="5" t="s">
        <v>49</v>
      </c>
      <c r="D23" s="5" t="s">
        <v>49</v>
      </c>
      <c r="E23" s="6">
        <f>SUM(E12:E22)</f>
        <v>1218.6999999999998</v>
      </c>
    </row>
    <row r="24" spans="1:5" ht="13.5">
      <c r="A24" s="17" t="s">
        <v>20</v>
      </c>
      <c r="B24" s="18" t="s">
        <v>49</v>
      </c>
      <c r="C24" s="18" t="s">
        <v>49</v>
      </c>
      <c r="D24" s="18" t="s">
        <v>49</v>
      </c>
      <c r="E24" s="16">
        <v>640</v>
      </c>
    </row>
    <row r="25" spans="1:5" ht="13.5">
      <c r="A25" s="17" t="s">
        <v>126</v>
      </c>
      <c r="B25" s="17" t="s">
        <v>125</v>
      </c>
      <c r="C25" s="17">
        <v>5.5</v>
      </c>
      <c r="D25" s="17">
        <v>55</v>
      </c>
      <c r="E25" s="9">
        <f>D25*C25</f>
        <v>302.5</v>
      </c>
    </row>
    <row r="26" spans="1:5" ht="13.5">
      <c r="A26" s="7" t="s">
        <v>22</v>
      </c>
      <c r="B26" s="8" t="s">
        <v>49</v>
      </c>
      <c r="C26" s="8" t="s">
        <v>49</v>
      </c>
      <c r="D26" s="8" t="s">
        <v>49</v>
      </c>
      <c r="E26" s="9">
        <f>E25+E23+E24+E11</f>
        <v>2850.2</v>
      </c>
    </row>
    <row r="27" spans="1:5" ht="13.5">
      <c r="A27" s="7" t="s">
        <v>23</v>
      </c>
      <c r="B27" s="8" t="s">
        <v>49</v>
      </c>
      <c r="C27" s="8" t="s">
        <v>49</v>
      </c>
      <c r="D27" s="8" t="s">
        <v>49</v>
      </c>
      <c r="E27" s="9">
        <f>E3-E26</f>
        <v>4261.86</v>
      </c>
    </row>
    <row r="28" spans="1:5" ht="13.5">
      <c r="A28" s="7" t="s">
        <v>24</v>
      </c>
      <c r="B28" s="8" t="s">
        <v>49</v>
      </c>
      <c r="C28" s="8" t="s">
        <v>49</v>
      </c>
      <c r="D28" s="8" t="s">
        <v>49</v>
      </c>
      <c r="E28" s="9">
        <f>E27/D4</f>
        <v>77.48836363636363</v>
      </c>
    </row>
    <row r="29" spans="1:5" ht="13.5">
      <c r="A29" s="7" t="s">
        <v>25</v>
      </c>
      <c r="B29" s="8" t="s">
        <v>49</v>
      </c>
      <c r="C29" s="8" t="s">
        <v>49</v>
      </c>
      <c r="D29" s="8" t="s">
        <v>49</v>
      </c>
      <c r="E29" s="9" t="e">
        <f>'Koszty maszynowe'!C77</f>
        <v>#DIV/0!</v>
      </c>
    </row>
    <row r="30" spans="1:5" ht="13.5">
      <c r="A30" s="17" t="s">
        <v>26</v>
      </c>
      <c r="B30" s="17" t="s">
        <v>93</v>
      </c>
      <c r="C30" s="17">
        <v>12</v>
      </c>
      <c r="D30" s="17">
        <v>8</v>
      </c>
      <c r="E30" s="9">
        <f>C30*D30</f>
        <v>96</v>
      </c>
    </row>
    <row r="31" spans="1:5" ht="13.5">
      <c r="A31" s="17" t="s">
        <v>54</v>
      </c>
      <c r="B31" s="17" t="s">
        <v>46</v>
      </c>
      <c r="C31" s="18" t="s">
        <v>49</v>
      </c>
      <c r="D31" s="18" t="s">
        <v>49</v>
      </c>
      <c r="E31" s="16">
        <v>50</v>
      </c>
    </row>
    <row r="32" spans="1:5" ht="13.5">
      <c r="A32" s="7" t="s">
        <v>27</v>
      </c>
      <c r="B32" s="8" t="s">
        <v>49</v>
      </c>
      <c r="C32" s="8" t="s">
        <v>49</v>
      </c>
      <c r="D32" s="8" t="s">
        <v>49</v>
      </c>
      <c r="E32" s="9" t="e">
        <f>E26+E29+E30+E31</f>
        <v>#DIV/0!</v>
      </c>
    </row>
    <row r="33" spans="1:5" ht="13.5">
      <c r="A33" s="7" t="s">
        <v>28</v>
      </c>
      <c r="B33" s="8" t="s">
        <v>49</v>
      </c>
      <c r="C33" s="8" t="s">
        <v>49</v>
      </c>
      <c r="D33" s="8" t="s">
        <v>49</v>
      </c>
      <c r="E33" s="9" t="e">
        <f>E32/D4</f>
        <v>#DIV/0!</v>
      </c>
    </row>
    <row r="34" spans="1:5" ht="13.5">
      <c r="A34" s="7" t="s">
        <v>29</v>
      </c>
      <c r="B34" s="8" t="s">
        <v>49</v>
      </c>
      <c r="C34" s="8" t="s">
        <v>49</v>
      </c>
      <c r="D34" s="8" t="s">
        <v>49</v>
      </c>
      <c r="E34" s="9" t="e">
        <f>E3-E32</f>
        <v>#DIV/0!</v>
      </c>
    </row>
    <row r="35" spans="1:5" ht="13.5">
      <c r="A35" s="7" t="s">
        <v>30</v>
      </c>
      <c r="B35" s="8" t="s">
        <v>49</v>
      </c>
      <c r="C35" s="8" t="s">
        <v>49</v>
      </c>
      <c r="D35" s="8" t="s">
        <v>49</v>
      </c>
      <c r="E35" s="9" t="e">
        <f>E34/D4</f>
        <v>#DIV/0!</v>
      </c>
    </row>
    <row r="36" spans="1:5" ht="13.5">
      <c r="A36" s="11" t="s">
        <v>31</v>
      </c>
      <c r="B36" s="13" t="s">
        <v>49</v>
      </c>
      <c r="C36" s="13" t="s">
        <v>49</v>
      </c>
      <c r="D36" s="13" t="s">
        <v>49</v>
      </c>
      <c r="E36" s="15">
        <v>189</v>
      </c>
    </row>
    <row r="37" spans="1:5" ht="13.5">
      <c r="A37" s="7" t="s">
        <v>32</v>
      </c>
      <c r="B37" s="8" t="s">
        <v>49</v>
      </c>
      <c r="C37" s="8" t="s">
        <v>49</v>
      </c>
      <c r="D37" s="8" t="s">
        <v>49</v>
      </c>
      <c r="E37" s="9" t="e">
        <f>E32*0.05</f>
        <v>#DIV/0!</v>
      </c>
    </row>
    <row r="38" spans="1:5" ht="13.5">
      <c r="A38" s="7" t="s">
        <v>33</v>
      </c>
      <c r="B38" s="8" t="s">
        <v>49</v>
      </c>
      <c r="C38" s="8" t="s">
        <v>49</v>
      </c>
      <c r="D38" s="8" t="s">
        <v>49</v>
      </c>
      <c r="E38" s="9" t="e">
        <f>E37+E36</f>
        <v>#DIV/0!</v>
      </c>
    </row>
    <row r="39" spans="1:5" ht="13.5">
      <c r="A39" s="4" t="s">
        <v>34</v>
      </c>
      <c r="B39" s="5" t="s">
        <v>49</v>
      </c>
      <c r="C39" s="5" t="s">
        <v>49</v>
      </c>
      <c r="D39" s="5" t="s">
        <v>49</v>
      </c>
      <c r="E39" s="6" t="e">
        <f>E32+E38</f>
        <v>#DIV/0!</v>
      </c>
    </row>
    <row r="40" spans="1:5" ht="13.5">
      <c r="A40" s="4" t="s">
        <v>35</v>
      </c>
      <c r="B40" s="5" t="s">
        <v>49</v>
      </c>
      <c r="C40" s="5" t="s">
        <v>49</v>
      </c>
      <c r="D40" s="5" t="s">
        <v>49</v>
      </c>
      <c r="E40" s="6" t="e">
        <f>E3-E39</f>
        <v>#DIV/0!</v>
      </c>
    </row>
    <row r="41" spans="1:5" ht="13.5">
      <c r="A41" s="7" t="s">
        <v>36</v>
      </c>
      <c r="B41" s="8" t="s">
        <v>49</v>
      </c>
      <c r="C41" s="8" t="s">
        <v>49</v>
      </c>
      <c r="D41" s="8" t="s">
        <v>49</v>
      </c>
      <c r="E41" s="9" t="e">
        <f>E40/D4</f>
        <v>#DIV/0!</v>
      </c>
    </row>
    <row r="42" spans="1:5" ht="13.5">
      <c r="A42" s="4" t="s">
        <v>37</v>
      </c>
      <c r="B42" s="5" t="s">
        <v>49</v>
      </c>
      <c r="C42" s="5" t="s">
        <v>49</v>
      </c>
      <c r="D42" s="5" t="s">
        <v>49</v>
      </c>
      <c r="E42" s="6" t="e">
        <f>E39/D4</f>
        <v>#DIV/0!</v>
      </c>
    </row>
    <row r="43" spans="1:5" ht="13.5">
      <c r="A43" s="7" t="s">
        <v>38</v>
      </c>
      <c r="B43" s="8" t="s">
        <v>49</v>
      </c>
      <c r="C43" s="8" t="s">
        <v>49</v>
      </c>
      <c r="D43" s="8" t="s">
        <v>49</v>
      </c>
      <c r="E43" s="9" t="e">
        <f>E39/C4</f>
        <v>#DIV/0!</v>
      </c>
    </row>
    <row r="44" spans="1:5" ht="13.5">
      <c r="A44" s="64" t="s">
        <v>39</v>
      </c>
      <c r="B44" s="65"/>
      <c r="C44" s="65"/>
      <c r="D44" s="65"/>
      <c r="E44" s="66"/>
    </row>
    <row r="45" spans="1:5" ht="13.5">
      <c r="A45" s="7" t="s">
        <v>40</v>
      </c>
      <c r="B45" s="8" t="s">
        <v>49</v>
      </c>
      <c r="C45" s="8" t="s">
        <v>49</v>
      </c>
      <c r="D45" s="8" t="s">
        <v>49</v>
      </c>
      <c r="E45" s="9">
        <f>(E4+E5)*0.07</f>
        <v>442.75000000000006</v>
      </c>
    </row>
    <row r="46" spans="1:5" ht="13.5">
      <c r="A46" s="7" t="s">
        <v>41</v>
      </c>
      <c r="B46" s="8" t="s">
        <v>49</v>
      </c>
      <c r="C46" s="8" t="s">
        <v>49</v>
      </c>
      <c r="D46" s="8" t="s">
        <v>49</v>
      </c>
      <c r="E46" s="9" t="e">
        <f>E11*0.05+E23*0.08+E24*0.08+E25*0.23+E29*0.23</f>
        <v>#DIV/0!</v>
      </c>
    </row>
    <row r="47" spans="1:5" ht="13.5">
      <c r="A47" s="7" t="s">
        <v>42</v>
      </c>
      <c r="B47" s="8" t="s">
        <v>49</v>
      </c>
      <c r="C47" s="8" t="s">
        <v>49</v>
      </c>
      <c r="D47" s="8" t="s">
        <v>49</v>
      </c>
      <c r="E47" s="9" t="e">
        <f>E45-E46</f>
        <v>#DIV/0!</v>
      </c>
    </row>
    <row r="48" spans="1:3" ht="13.5">
      <c r="A48" s="36" t="s">
        <v>123</v>
      </c>
      <c r="B48" s="37"/>
      <c r="C48" s="37"/>
    </row>
  </sheetData>
  <sheetProtection/>
  <mergeCells count="4">
    <mergeCell ref="A1:E1"/>
    <mergeCell ref="A3:D3"/>
    <mergeCell ref="A10:E10"/>
    <mergeCell ref="A44:E4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7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7" sqref="C7"/>
    </sheetView>
  </sheetViews>
  <sheetFormatPr defaultColWidth="8.69921875" defaultRowHeight="14.25"/>
  <cols>
    <col min="1" max="1" width="3.3984375" style="0" bestFit="1" customWidth="1"/>
    <col min="2" max="2" width="41.59765625" style="0" bestFit="1" customWidth="1"/>
    <col min="3" max="3" width="14.09765625" style="0" bestFit="1" customWidth="1"/>
    <col min="4" max="4" width="14" style="0" bestFit="1" customWidth="1"/>
    <col min="5" max="5" width="10.296875" style="0" customWidth="1"/>
    <col min="6" max="6" width="11.3984375" style="0" customWidth="1"/>
    <col min="7" max="7" width="8.3984375" style="0" bestFit="1" customWidth="1"/>
    <col min="8" max="8" width="11.8984375" style="0" customWidth="1"/>
    <col min="9" max="9" width="11.3984375" style="0" customWidth="1"/>
    <col min="10" max="10" width="12.296875" style="0" bestFit="1" customWidth="1"/>
    <col min="11" max="11" width="9.3984375" style="0" customWidth="1"/>
  </cols>
  <sheetData>
    <row r="1" spans="1:3" ht="13.5">
      <c r="A1" s="67" t="s">
        <v>60</v>
      </c>
      <c r="B1" s="67"/>
      <c r="C1" s="67"/>
    </row>
    <row r="2" spans="1:12" s="25" customFormat="1" ht="42">
      <c r="A2" s="25" t="s">
        <v>67</v>
      </c>
      <c r="B2" s="26" t="s">
        <v>0</v>
      </c>
      <c r="C2" s="26" t="s">
        <v>55</v>
      </c>
      <c r="D2" s="26" t="s">
        <v>56</v>
      </c>
      <c r="E2" s="26" t="s">
        <v>61</v>
      </c>
      <c r="F2" s="26" t="s">
        <v>62</v>
      </c>
      <c r="G2" s="26" t="s">
        <v>63</v>
      </c>
      <c r="H2" s="26" t="s">
        <v>64</v>
      </c>
      <c r="I2" s="26" t="s">
        <v>65</v>
      </c>
      <c r="J2" s="26" t="s">
        <v>66</v>
      </c>
      <c r="K2" s="26" t="s">
        <v>57</v>
      </c>
      <c r="L2" s="26" t="s">
        <v>112</v>
      </c>
    </row>
    <row r="3" spans="1:12" ht="13.5">
      <c r="A3" s="30">
        <v>1</v>
      </c>
      <c r="B3" s="17" t="s">
        <v>73</v>
      </c>
      <c r="C3" s="27">
        <v>0</v>
      </c>
      <c r="D3" s="27">
        <v>0</v>
      </c>
      <c r="E3" s="27">
        <v>0</v>
      </c>
      <c r="F3" s="27">
        <v>0</v>
      </c>
      <c r="G3" s="27">
        <v>0</v>
      </c>
      <c r="H3" s="27">
        <v>0</v>
      </c>
      <c r="I3" s="27">
        <v>0</v>
      </c>
      <c r="J3" s="27">
        <v>0</v>
      </c>
      <c r="K3" s="27">
        <v>0</v>
      </c>
      <c r="L3" s="27">
        <v>0</v>
      </c>
    </row>
    <row r="4" spans="1:12" ht="13.5">
      <c r="A4" s="30">
        <v>2</v>
      </c>
      <c r="B4" s="7" t="s">
        <v>72</v>
      </c>
      <c r="C4" s="9"/>
      <c r="D4" s="9">
        <v>0</v>
      </c>
      <c r="E4" s="9">
        <v>0</v>
      </c>
      <c r="F4" s="9">
        <v>0</v>
      </c>
      <c r="G4" s="9">
        <f aca="true" t="shared" si="0" ref="F4:L4">G3*G5</f>
        <v>0</v>
      </c>
      <c r="H4" s="9">
        <v>0</v>
      </c>
      <c r="I4" s="9">
        <v>0</v>
      </c>
      <c r="J4" s="9">
        <v>0</v>
      </c>
      <c r="K4" s="9">
        <v>0</v>
      </c>
      <c r="L4" s="9">
        <v>0</v>
      </c>
    </row>
    <row r="5" spans="1:12" ht="13.5">
      <c r="A5" s="30">
        <v>3</v>
      </c>
      <c r="B5" s="17" t="s">
        <v>71</v>
      </c>
      <c r="C5" s="16">
        <v>0</v>
      </c>
      <c r="D5" s="16">
        <v>0</v>
      </c>
      <c r="E5" s="16"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</row>
    <row r="6" spans="1:12" ht="13.5">
      <c r="A6" s="30">
        <v>4</v>
      </c>
      <c r="B6" s="17" t="s">
        <v>74</v>
      </c>
      <c r="C6" s="16">
        <v>0</v>
      </c>
      <c r="D6" s="16">
        <v>0</v>
      </c>
      <c r="E6" s="16"/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</row>
    <row r="7" spans="1:12" ht="13.5">
      <c r="A7" s="30">
        <v>5</v>
      </c>
      <c r="B7" s="7" t="s">
        <v>75</v>
      </c>
      <c r="C7" s="9"/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ht="13.5">
      <c r="A8" s="30">
        <v>6</v>
      </c>
      <c r="B8" s="17" t="s">
        <v>76</v>
      </c>
      <c r="C8" s="16">
        <v>0</v>
      </c>
      <c r="D8" s="16">
        <v>0</v>
      </c>
      <c r="E8" s="16"/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7">
        <v>0</v>
      </c>
    </row>
    <row r="9" spans="1:12" ht="13.5">
      <c r="A9" s="30">
        <v>7</v>
      </c>
      <c r="B9" s="7" t="s">
        <v>77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ht="13.5">
      <c r="A10" s="30">
        <v>8</v>
      </c>
      <c r="B10" s="17" t="s">
        <v>78</v>
      </c>
      <c r="C10" s="16">
        <v>0</v>
      </c>
      <c r="D10" s="16">
        <v>0</v>
      </c>
      <c r="E10" s="16"/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</row>
    <row r="11" spans="1:12" ht="13.5">
      <c r="A11" s="30">
        <v>9</v>
      </c>
      <c r="B11" s="17" t="s">
        <v>79</v>
      </c>
      <c r="C11" s="16" t="s">
        <v>128</v>
      </c>
      <c r="D11" s="16">
        <v>0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</row>
    <row r="12" spans="1:12" ht="13.5">
      <c r="A12" s="30">
        <v>10</v>
      </c>
      <c r="B12" s="7" t="s">
        <v>80</v>
      </c>
      <c r="C12" s="33" t="s">
        <v>49</v>
      </c>
      <c r="D12" s="33" t="s">
        <v>49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s="3" customFormat="1" ht="13.5">
      <c r="A13" s="31" t="s">
        <v>68</v>
      </c>
      <c r="B13" s="50">
        <v>0</v>
      </c>
      <c r="C13" s="51"/>
      <c r="D13" s="51"/>
      <c r="E13" s="51"/>
      <c r="F13" s="51"/>
      <c r="G13" s="51"/>
      <c r="H13" s="51"/>
      <c r="I13" s="51"/>
      <c r="J13" s="51"/>
      <c r="K13" s="51"/>
      <c r="L13" s="52"/>
    </row>
    <row r="14" spans="1:12" ht="13.5">
      <c r="A14" s="30">
        <v>11</v>
      </c>
      <c r="B14" s="7" t="s">
        <v>81</v>
      </c>
      <c r="C14" s="9" t="e">
        <f>C6/C3</f>
        <v>#DIV/0!</v>
      </c>
      <c r="D14" s="9" t="e">
        <f aca="true" t="shared" si="1" ref="D14:L14">D6/D3</f>
        <v>#DIV/0!</v>
      </c>
      <c r="E14" s="9" t="e">
        <f t="shared" si="1"/>
        <v>#DIV/0!</v>
      </c>
      <c r="F14" s="9" t="e">
        <f t="shared" si="1"/>
        <v>#DIV/0!</v>
      </c>
      <c r="G14" s="9" t="e">
        <f t="shared" si="1"/>
        <v>#DIV/0!</v>
      </c>
      <c r="H14" s="9" t="e">
        <f t="shared" si="1"/>
        <v>#DIV/0!</v>
      </c>
      <c r="I14" s="9" t="e">
        <f t="shared" si="1"/>
        <v>#DIV/0!</v>
      </c>
      <c r="J14" s="9" t="e">
        <f t="shared" si="1"/>
        <v>#DIV/0!</v>
      </c>
      <c r="K14" s="9" t="e">
        <f t="shared" si="1"/>
        <v>#DIV/0!</v>
      </c>
      <c r="L14" s="9" t="e">
        <f t="shared" si="1"/>
        <v>#DIV/0!</v>
      </c>
    </row>
    <row r="15" spans="1:12" ht="13.5">
      <c r="A15" s="30">
        <v>12</v>
      </c>
      <c r="B15" s="7" t="s">
        <v>82</v>
      </c>
      <c r="C15" s="9">
        <f aca="true" t="shared" si="2" ref="C15:L15">C6*C7</f>
        <v>0</v>
      </c>
      <c r="D15" s="9">
        <f t="shared" si="2"/>
        <v>0</v>
      </c>
      <c r="E15" s="9">
        <f t="shared" si="2"/>
        <v>0</v>
      </c>
      <c r="F15" s="9">
        <f t="shared" si="2"/>
        <v>0</v>
      </c>
      <c r="G15" s="9">
        <f t="shared" si="2"/>
        <v>0</v>
      </c>
      <c r="H15" s="9">
        <f t="shared" si="2"/>
        <v>0</v>
      </c>
      <c r="I15" s="9">
        <f t="shared" si="2"/>
        <v>0</v>
      </c>
      <c r="J15" s="9">
        <f t="shared" si="2"/>
        <v>0</v>
      </c>
      <c r="K15" s="9">
        <f t="shared" si="2"/>
        <v>0</v>
      </c>
      <c r="L15" s="9">
        <f t="shared" si="2"/>
        <v>0</v>
      </c>
    </row>
    <row r="16" spans="1:12" ht="13.5">
      <c r="A16" s="30">
        <v>13</v>
      </c>
      <c r="B16" s="7" t="s">
        <v>90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7">
        <v>0</v>
      </c>
    </row>
    <row r="17" spans="1:12" ht="13.5">
      <c r="A17" s="30">
        <v>14</v>
      </c>
      <c r="B17" s="7" t="s">
        <v>89</v>
      </c>
      <c r="C17" s="9">
        <f>C8</f>
        <v>0</v>
      </c>
      <c r="D17" s="9">
        <f>D8</f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s="3" customFormat="1" ht="13.5">
      <c r="A18" s="31">
        <v>15</v>
      </c>
      <c r="B18" s="4" t="s">
        <v>83</v>
      </c>
      <c r="C18" s="6" t="e">
        <f aca="true" t="shared" si="3" ref="C18:L18">SUM(C14:C17)</f>
        <v>#DIV/0!</v>
      </c>
      <c r="D18" s="6" t="e">
        <f t="shared" si="3"/>
        <v>#DIV/0!</v>
      </c>
      <c r="E18" s="6" t="e">
        <f t="shared" si="3"/>
        <v>#DIV/0!</v>
      </c>
      <c r="F18" s="6" t="e">
        <f t="shared" si="3"/>
        <v>#DIV/0!</v>
      </c>
      <c r="G18" s="6" t="e">
        <f t="shared" si="3"/>
        <v>#DIV/0!</v>
      </c>
      <c r="H18" s="6" t="e">
        <f t="shared" si="3"/>
        <v>#DIV/0!</v>
      </c>
      <c r="I18" s="6" t="e">
        <f t="shared" si="3"/>
        <v>#DIV/0!</v>
      </c>
      <c r="J18" s="6" t="e">
        <f t="shared" si="3"/>
        <v>#DIV/0!</v>
      </c>
      <c r="K18" s="6" t="e">
        <f t="shared" si="3"/>
        <v>#DIV/0!</v>
      </c>
      <c r="L18" s="6" t="e">
        <f t="shared" si="3"/>
        <v>#DIV/0!</v>
      </c>
    </row>
    <row r="19" spans="1:12" ht="13.5">
      <c r="A19" s="30">
        <v>16</v>
      </c>
      <c r="B19" s="7" t="s">
        <v>84</v>
      </c>
      <c r="C19" s="33" t="s">
        <v>49</v>
      </c>
      <c r="D19" s="33" t="s">
        <v>49</v>
      </c>
      <c r="E19" s="9" t="e">
        <f>E18/(E5*E12)</f>
        <v>#DIV/0!</v>
      </c>
      <c r="F19" s="9" t="e">
        <f>F18/(F5*F12)</f>
        <v>#DIV/0!</v>
      </c>
      <c r="G19" s="9" t="e">
        <f aca="true" t="shared" si="4" ref="G19:L19">G18/(G5*G12)</f>
        <v>#DIV/0!</v>
      </c>
      <c r="H19" s="9" t="e">
        <f t="shared" si="4"/>
        <v>#DIV/0!</v>
      </c>
      <c r="I19" s="9" t="e">
        <f t="shared" si="4"/>
        <v>#DIV/0!</v>
      </c>
      <c r="J19" s="9" t="e">
        <f t="shared" si="4"/>
        <v>#DIV/0!</v>
      </c>
      <c r="K19" s="9" t="e">
        <f t="shared" si="4"/>
        <v>#DIV/0!</v>
      </c>
      <c r="L19" s="9" t="e">
        <f t="shared" si="4"/>
        <v>#DIV/0!</v>
      </c>
    </row>
    <row r="20" spans="1:12" ht="13.5">
      <c r="A20" s="30">
        <v>17</v>
      </c>
      <c r="B20" s="7" t="s">
        <v>85</v>
      </c>
      <c r="C20" s="9" t="e">
        <f aca="true" t="shared" si="5" ref="C20:L20">C18/C5</f>
        <v>#DIV/0!</v>
      </c>
      <c r="D20" s="9" t="e">
        <f t="shared" si="5"/>
        <v>#DIV/0!</v>
      </c>
      <c r="E20" s="9" t="e">
        <f t="shared" si="5"/>
        <v>#DIV/0!</v>
      </c>
      <c r="F20" s="9" t="e">
        <f t="shared" si="5"/>
        <v>#DIV/0!</v>
      </c>
      <c r="G20" s="9" t="e">
        <f t="shared" si="5"/>
        <v>#DIV/0!</v>
      </c>
      <c r="H20" s="9" t="e">
        <f t="shared" si="5"/>
        <v>#DIV/0!</v>
      </c>
      <c r="I20" s="9" t="e">
        <f t="shared" si="5"/>
        <v>#DIV/0!</v>
      </c>
      <c r="J20" s="9" t="e">
        <f t="shared" si="5"/>
        <v>#DIV/0!</v>
      </c>
      <c r="K20" s="9" t="e">
        <f t="shared" si="5"/>
        <v>#DIV/0!</v>
      </c>
      <c r="L20" s="9" t="e">
        <f t="shared" si="5"/>
        <v>#DIV/0!</v>
      </c>
    </row>
    <row r="21" spans="1:12" ht="13.5">
      <c r="A21" s="32" t="s">
        <v>69</v>
      </c>
      <c r="B21" s="50" t="s">
        <v>70</v>
      </c>
      <c r="C21" s="51"/>
      <c r="D21" s="51"/>
      <c r="E21" s="51"/>
      <c r="F21" s="51"/>
      <c r="G21" s="51"/>
      <c r="H21" s="51"/>
      <c r="I21" s="51"/>
      <c r="J21" s="51"/>
      <c r="K21" s="51"/>
      <c r="L21" s="52"/>
    </row>
    <row r="22" spans="1:12" ht="13.5">
      <c r="A22" s="30">
        <v>18</v>
      </c>
      <c r="B22" s="7" t="s">
        <v>86</v>
      </c>
      <c r="C22" s="9" t="e">
        <f aca="true" t="shared" si="6" ref="C22:L22">C6*C9/C4</f>
        <v>#DIV/0!</v>
      </c>
      <c r="D22" s="9" t="e">
        <f t="shared" si="6"/>
        <v>#DIV/0!</v>
      </c>
      <c r="E22" s="9" t="e">
        <f t="shared" si="6"/>
        <v>#DIV/0!</v>
      </c>
      <c r="F22" s="9" t="e">
        <f t="shared" si="6"/>
        <v>#DIV/0!</v>
      </c>
      <c r="G22" s="9" t="e">
        <f t="shared" si="6"/>
        <v>#DIV/0!</v>
      </c>
      <c r="H22" s="9" t="e">
        <f t="shared" si="6"/>
        <v>#DIV/0!</v>
      </c>
      <c r="I22" s="9" t="e">
        <f t="shared" si="6"/>
        <v>#DIV/0!</v>
      </c>
      <c r="J22" s="9" t="e">
        <f t="shared" si="6"/>
        <v>#DIV/0!</v>
      </c>
      <c r="K22" s="9" t="e">
        <f t="shared" si="6"/>
        <v>#DIV/0!</v>
      </c>
      <c r="L22" s="9" t="e">
        <f t="shared" si="6"/>
        <v>#DIV/0!</v>
      </c>
    </row>
    <row r="23" spans="1:12" ht="13.5">
      <c r="A23" s="30">
        <v>19</v>
      </c>
      <c r="B23" s="7" t="s">
        <v>87</v>
      </c>
      <c r="C23" s="9" t="e">
        <f>C11*C10</f>
        <v>#VALUE!</v>
      </c>
      <c r="D23" s="9">
        <f>D11*D10</f>
        <v>0</v>
      </c>
      <c r="E23" s="9">
        <f aca="true" t="shared" si="7" ref="E23:K23">E11*E10</f>
        <v>0</v>
      </c>
      <c r="F23" s="9">
        <f t="shared" si="7"/>
        <v>0</v>
      </c>
      <c r="G23" s="9">
        <f t="shared" si="7"/>
        <v>0</v>
      </c>
      <c r="H23" s="9">
        <f t="shared" si="7"/>
        <v>0</v>
      </c>
      <c r="I23" s="9">
        <f t="shared" si="7"/>
        <v>0</v>
      </c>
      <c r="J23" s="9">
        <f t="shared" si="7"/>
        <v>0</v>
      </c>
      <c r="K23" s="9">
        <f t="shared" si="7"/>
        <v>0</v>
      </c>
      <c r="L23" s="7"/>
    </row>
    <row r="24" spans="1:12" ht="13.5">
      <c r="A24" s="30">
        <v>20</v>
      </c>
      <c r="B24" s="7" t="s">
        <v>88</v>
      </c>
      <c r="C24" s="9" t="e">
        <f>SUM(C22:C23)</f>
        <v>#DIV/0!</v>
      </c>
      <c r="D24" s="9" t="e">
        <f>SUM(D22:D23)</f>
        <v>#DIV/0!</v>
      </c>
      <c r="E24" s="9" t="e">
        <f aca="true" t="shared" si="8" ref="E24:L24">SUM(E22:E23)</f>
        <v>#DIV/0!</v>
      </c>
      <c r="F24" s="9" t="e">
        <f t="shared" si="8"/>
        <v>#DIV/0!</v>
      </c>
      <c r="G24" s="9" t="e">
        <f t="shared" si="8"/>
        <v>#DIV/0!</v>
      </c>
      <c r="H24" s="9" t="e">
        <f t="shared" si="8"/>
        <v>#DIV/0!</v>
      </c>
      <c r="I24" s="9" t="e">
        <f t="shared" si="8"/>
        <v>#DIV/0!</v>
      </c>
      <c r="J24" s="9" t="e">
        <f t="shared" si="8"/>
        <v>#DIV/0!</v>
      </c>
      <c r="K24" s="9" t="e">
        <f t="shared" si="8"/>
        <v>#DIV/0!</v>
      </c>
      <c r="L24" s="9" t="e">
        <f t="shared" si="8"/>
        <v>#DIV/0!</v>
      </c>
    </row>
    <row r="25" spans="1:12" s="3" customFormat="1" ht="13.5">
      <c r="A25" s="31">
        <v>21</v>
      </c>
      <c r="B25" s="4" t="s">
        <v>58</v>
      </c>
      <c r="C25" s="6" t="e">
        <f aca="true" t="shared" si="9" ref="C25:L25">C24+C20</f>
        <v>#DIV/0!</v>
      </c>
      <c r="D25" s="6" t="e">
        <f t="shared" si="9"/>
        <v>#DIV/0!</v>
      </c>
      <c r="E25" s="6" t="e">
        <f t="shared" si="9"/>
        <v>#DIV/0!</v>
      </c>
      <c r="F25" s="6" t="e">
        <f t="shared" si="9"/>
        <v>#DIV/0!</v>
      </c>
      <c r="G25" s="6" t="e">
        <f t="shared" si="9"/>
        <v>#DIV/0!</v>
      </c>
      <c r="H25" s="6" t="e">
        <f t="shared" si="9"/>
        <v>#DIV/0!</v>
      </c>
      <c r="I25" s="6" t="e">
        <f t="shared" si="9"/>
        <v>#DIV/0!</v>
      </c>
      <c r="J25" s="6" t="e">
        <f t="shared" si="9"/>
        <v>#DIV/0!</v>
      </c>
      <c r="K25" s="6" t="e">
        <f t="shared" si="9"/>
        <v>#DIV/0!</v>
      </c>
      <c r="L25" s="6" t="e">
        <f t="shared" si="9"/>
        <v>#DIV/0!</v>
      </c>
    </row>
    <row r="26" spans="1:12" s="3" customFormat="1" ht="13.5">
      <c r="A26" s="31">
        <v>22</v>
      </c>
      <c r="B26" s="4" t="s">
        <v>59</v>
      </c>
      <c r="C26" s="34" t="s">
        <v>49</v>
      </c>
      <c r="D26" s="34" t="s">
        <v>49</v>
      </c>
      <c r="E26" s="6" t="e">
        <f>E24/E12+E19</f>
        <v>#DIV/0!</v>
      </c>
      <c r="F26" s="6" t="e">
        <f>F24/F12+F19</f>
        <v>#DIV/0!</v>
      </c>
      <c r="G26" s="6" t="e">
        <f aca="true" t="shared" si="10" ref="G26:L26">G24/G12+G19</f>
        <v>#DIV/0!</v>
      </c>
      <c r="H26" s="6" t="e">
        <f t="shared" si="10"/>
        <v>#DIV/0!</v>
      </c>
      <c r="I26" s="6" t="e">
        <f t="shared" si="10"/>
        <v>#DIV/0!</v>
      </c>
      <c r="J26" s="6" t="e">
        <f t="shared" si="10"/>
        <v>#DIV/0!</v>
      </c>
      <c r="K26" s="6" t="e">
        <f t="shared" si="10"/>
        <v>#DIV/0!</v>
      </c>
      <c r="L26" s="6" t="e">
        <f t="shared" si="10"/>
        <v>#DIV/0!</v>
      </c>
    </row>
    <row r="27" spans="1:12" ht="13.5">
      <c r="A27" s="30">
        <v>23</v>
      </c>
      <c r="B27" s="7" t="s">
        <v>91</v>
      </c>
      <c r="C27" s="34" t="s">
        <v>49</v>
      </c>
      <c r="D27" s="34" t="s">
        <v>49</v>
      </c>
      <c r="E27" s="9" t="e">
        <f>E26+C25/E12</f>
        <v>#DIV/0!</v>
      </c>
      <c r="F27" s="9" t="e">
        <f>F26+D25/F12</f>
        <v>#DIV/0!</v>
      </c>
      <c r="G27" s="9" t="e">
        <f>G26+D25/G12</f>
        <v>#DIV/0!</v>
      </c>
      <c r="H27" s="9" t="e">
        <f>H26+D25/H12</f>
        <v>#DIV/0!</v>
      </c>
      <c r="I27" s="9" t="e">
        <f>I26+C25/I12</f>
        <v>#DIV/0!</v>
      </c>
      <c r="J27" s="9" t="e">
        <f>J26+C25/J12</f>
        <v>#DIV/0!</v>
      </c>
      <c r="K27" s="9">
        <f>K29</f>
        <v>0</v>
      </c>
      <c r="L27" s="7" t="e">
        <f>C25/L12+L26</f>
        <v>#DIV/0!</v>
      </c>
    </row>
    <row r="28" spans="4:8" ht="13.5">
      <c r="D28" s="28"/>
      <c r="F28" s="9"/>
      <c r="G28" s="38"/>
      <c r="H28" s="38"/>
    </row>
    <row r="29" spans="2:4" ht="13.5">
      <c r="B29" s="29"/>
      <c r="C29" s="24"/>
      <c r="D29" s="20"/>
    </row>
    <row r="30" spans="2:4" ht="13.5">
      <c r="B30" s="29"/>
      <c r="C30" s="24"/>
      <c r="D30" s="24"/>
    </row>
    <row r="31" spans="2:4" ht="13.5">
      <c r="B31" s="29"/>
      <c r="C31" s="24"/>
      <c r="D31" s="24"/>
    </row>
    <row r="32" spans="2:4" ht="13.5">
      <c r="B32" s="29"/>
      <c r="C32" s="24"/>
      <c r="D32" s="24"/>
    </row>
    <row r="33" spans="2:4" ht="13.5">
      <c r="B33" s="29"/>
      <c r="C33" s="24"/>
      <c r="D33" s="24"/>
    </row>
    <row r="34" spans="2:4" ht="13.5">
      <c r="B34" s="29"/>
      <c r="C34" s="24"/>
      <c r="D34" s="24"/>
    </row>
    <row r="36" spans="2:3" ht="13.5">
      <c r="B36" s="2" t="s">
        <v>92</v>
      </c>
      <c r="C36" s="2" t="s">
        <v>8</v>
      </c>
    </row>
    <row r="37" spans="2:3" ht="13.5">
      <c r="B37" s="7" t="s">
        <v>96</v>
      </c>
      <c r="C37" s="9" t="e">
        <f>G27</f>
        <v>#DIV/0!</v>
      </c>
    </row>
    <row r="38" spans="2:3" ht="13.5">
      <c r="B38" s="7" t="s">
        <v>97</v>
      </c>
      <c r="C38" s="9" t="e">
        <f>I27*4</f>
        <v>#DIV/0!</v>
      </c>
    </row>
    <row r="39" spans="2:3" ht="13.5">
      <c r="B39" s="7" t="s">
        <v>98</v>
      </c>
      <c r="C39" s="9" t="e">
        <f>H27</f>
        <v>#DIV/0!</v>
      </c>
    </row>
    <row r="40" spans="2:3" ht="13.5">
      <c r="B40" s="7" t="s">
        <v>99</v>
      </c>
      <c r="C40" s="7" t="e">
        <f>J27*6</f>
        <v>#DIV/0!</v>
      </c>
    </row>
    <row r="41" spans="2:3" ht="13.5">
      <c r="B41" s="7" t="s">
        <v>100</v>
      </c>
      <c r="C41" s="9" t="e">
        <f>K26</f>
        <v>#DIV/0!</v>
      </c>
    </row>
    <row r="42" spans="2:3" ht="13.5">
      <c r="B42" s="7" t="s">
        <v>101</v>
      </c>
      <c r="C42" s="9" t="e">
        <f>F27</f>
        <v>#DIV/0!</v>
      </c>
    </row>
    <row r="43" spans="2:3" ht="13.5">
      <c r="B43" s="7" t="s">
        <v>102</v>
      </c>
      <c r="C43" s="9" t="e">
        <f>E27</f>
        <v>#DIV/0!</v>
      </c>
    </row>
    <row r="44" spans="2:3" ht="13.5">
      <c r="B44" s="7" t="s">
        <v>113</v>
      </c>
      <c r="C44" s="9" t="e">
        <f>L27</f>
        <v>#DIV/0!</v>
      </c>
    </row>
    <row r="45" spans="2:3" s="3" customFormat="1" ht="13.5">
      <c r="B45" s="4" t="s">
        <v>104</v>
      </c>
      <c r="C45" s="6" t="e">
        <f>SUM(C37:C44)</f>
        <v>#DIV/0!</v>
      </c>
    </row>
    <row r="46" spans="2:3" ht="13.5">
      <c r="B46" s="19"/>
      <c r="C46" s="20"/>
    </row>
    <row r="47" spans="2:6" ht="13.5">
      <c r="B47" s="2" t="s">
        <v>103</v>
      </c>
      <c r="C47" s="2" t="s">
        <v>8</v>
      </c>
      <c r="E47" s="23"/>
      <c r="F47" s="23"/>
    </row>
    <row r="48" spans="2:6" ht="13.5">
      <c r="B48" s="7" t="s">
        <v>96</v>
      </c>
      <c r="C48" s="9" t="e">
        <f>G27</f>
        <v>#DIV/0!</v>
      </c>
      <c r="E48" s="24"/>
      <c r="F48" s="20"/>
    </row>
    <row r="49" spans="2:6" ht="13.5">
      <c r="B49" s="7" t="s">
        <v>107</v>
      </c>
      <c r="C49" s="7" t="e">
        <f>I27*5</f>
        <v>#DIV/0!</v>
      </c>
      <c r="E49" s="24"/>
      <c r="F49" s="24"/>
    </row>
    <row r="50" spans="2:6" ht="13.5">
      <c r="B50" s="7" t="s">
        <v>98</v>
      </c>
      <c r="C50" s="9" t="e">
        <f>H27</f>
        <v>#DIV/0!</v>
      </c>
      <c r="E50" s="24"/>
      <c r="F50" s="20"/>
    </row>
    <row r="51" spans="2:6" ht="13.5">
      <c r="B51" s="7" t="s">
        <v>108</v>
      </c>
      <c r="C51" s="7" t="e">
        <f>J27*5</f>
        <v>#DIV/0!</v>
      </c>
      <c r="E51" s="24"/>
      <c r="F51" s="24"/>
    </row>
    <row r="52" spans="2:6" ht="13.5">
      <c r="B52" s="7" t="s">
        <v>100</v>
      </c>
      <c r="C52" s="9" t="e">
        <f>K26</f>
        <v>#DIV/0!</v>
      </c>
      <c r="E52" s="24"/>
      <c r="F52" s="20"/>
    </row>
    <row r="53" spans="2:6" ht="13.5">
      <c r="B53" s="7" t="s">
        <v>101</v>
      </c>
      <c r="C53" s="9" t="e">
        <f>F27</f>
        <v>#DIV/0!</v>
      </c>
      <c r="E53" s="24"/>
      <c r="F53" s="20"/>
    </row>
    <row r="54" spans="2:6" ht="13.5">
      <c r="B54" s="7" t="s">
        <v>114</v>
      </c>
      <c r="C54" s="9" t="e">
        <f>E27</f>
        <v>#DIV/0!</v>
      </c>
      <c r="E54" s="24"/>
      <c r="F54" s="20"/>
    </row>
    <row r="55" spans="2:6" ht="13.5">
      <c r="B55" s="7" t="s">
        <v>113</v>
      </c>
      <c r="C55" s="9" t="e">
        <f>L27</f>
        <v>#DIV/0!</v>
      </c>
      <c r="E55" s="24"/>
      <c r="F55" s="20"/>
    </row>
    <row r="56" spans="2:6" s="3" customFormat="1" ht="13.5">
      <c r="B56" s="4" t="s">
        <v>104</v>
      </c>
      <c r="C56" s="6" t="e">
        <f>SUM(C48:C55)</f>
        <v>#DIV/0!</v>
      </c>
      <c r="E56" s="23"/>
      <c r="F56" s="35"/>
    </row>
    <row r="58" spans="2:3" ht="13.5">
      <c r="B58" s="2" t="s">
        <v>94</v>
      </c>
      <c r="C58" s="2" t="s">
        <v>8</v>
      </c>
    </row>
    <row r="59" spans="2:3" ht="13.5">
      <c r="B59" s="7" t="s">
        <v>96</v>
      </c>
      <c r="C59" s="9" t="e">
        <f>G27</f>
        <v>#DIV/0!</v>
      </c>
    </row>
    <row r="60" spans="2:3" ht="13.5">
      <c r="B60" s="7" t="s">
        <v>110</v>
      </c>
      <c r="C60" s="7" t="e">
        <f>I27*2</f>
        <v>#DIV/0!</v>
      </c>
    </row>
    <row r="61" spans="2:3" ht="13.5">
      <c r="B61" s="7" t="s">
        <v>98</v>
      </c>
      <c r="C61" s="9" t="e">
        <f>H27</f>
        <v>#DIV/0!</v>
      </c>
    </row>
    <row r="62" spans="2:3" ht="13.5">
      <c r="B62" s="7" t="s">
        <v>111</v>
      </c>
      <c r="C62" s="7" t="e">
        <f>J27*4</f>
        <v>#DIV/0!</v>
      </c>
    </row>
    <row r="63" spans="2:3" ht="13.5">
      <c r="B63" s="7" t="s">
        <v>100</v>
      </c>
      <c r="C63" s="9" t="e">
        <f>K26</f>
        <v>#DIV/0!</v>
      </c>
    </row>
    <row r="64" spans="2:3" ht="13.5">
      <c r="B64" s="7" t="s">
        <v>101</v>
      </c>
      <c r="C64" s="9" t="e">
        <f>F27</f>
        <v>#DIV/0!</v>
      </c>
    </row>
    <row r="65" spans="2:3" ht="13.5">
      <c r="B65" s="7" t="s">
        <v>109</v>
      </c>
      <c r="C65" s="9"/>
    </row>
    <row r="66" spans="2:3" s="3" customFormat="1" ht="13.5">
      <c r="B66" s="4" t="s">
        <v>104</v>
      </c>
      <c r="C66" s="6" t="e">
        <f>SUM(C59:C65)</f>
        <v>#DIV/0!</v>
      </c>
    </row>
    <row r="68" spans="2:3" ht="13.5">
      <c r="B68" s="2" t="s">
        <v>95</v>
      </c>
      <c r="C68" s="1" t="s">
        <v>8</v>
      </c>
    </row>
    <row r="69" spans="2:3" ht="13.5">
      <c r="B69" s="7" t="s">
        <v>96</v>
      </c>
      <c r="C69" s="9" t="e">
        <f>G27</f>
        <v>#DIV/0!</v>
      </c>
    </row>
    <row r="70" spans="2:3" ht="13.5">
      <c r="B70" s="7" t="s">
        <v>97</v>
      </c>
      <c r="C70" s="7" t="e">
        <f>I27*4</f>
        <v>#DIV/0!</v>
      </c>
    </row>
    <row r="71" spans="2:3" ht="13.5">
      <c r="B71" s="7" t="s">
        <v>98</v>
      </c>
      <c r="C71" s="9" t="e">
        <f>H27</f>
        <v>#DIV/0!</v>
      </c>
    </row>
    <row r="72" spans="2:3" ht="13.5">
      <c r="B72" s="7" t="s">
        <v>121</v>
      </c>
      <c r="C72" s="7" t="e">
        <f>J27*3</f>
        <v>#DIV/0!</v>
      </c>
    </row>
    <row r="73" spans="2:3" ht="13.5">
      <c r="B73" s="7" t="s">
        <v>100</v>
      </c>
      <c r="C73" s="7" t="e">
        <f>K26*1.1</f>
        <v>#DIV/0!</v>
      </c>
    </row>
    <row r="74" spans="2:3" ht="13.5">
      <c r="B74" s="7" t="s">
        <v>101</v>
      </c>
      <c r="C74" s="9" t="e">
        <f>F27</f>
        <v>#DIV/0!</v>
      </c>
    </row>
    <row r="75" spans="2:3" ht="13.5">
      <c r="B75" s="7" t="s">
        <v>102</v>
      </c>
      <c r="C75" s="9" t="e">
        <f>E27</f>
        <v>#DIV/0!</v>
      </c>
    </row>
    <row r="76" spans="2:3" ht="13.5">
      <c r="B76" s="7" t="s">
        <v>113</v>
      </c>
      <c r="C76" s="7" t="e">
        <f>L27</f>
        <v>#DIV/0!</v>
      </c>
    </row>
    <row r="77" spans="2:3" s="3" customFormat="1" ht="13.5">
      <c r="B77" s="4" t="s">
        <v>104</v>
      </c>
      <c r="C77" s="6" t="e">
        <f>SUM(C69:C76)</f>
        <v>#DIV/0!</v>
      </c>
    </row>
  </sheetData>
  <sheetProtection/>
  <mergeCells count="3">
    <mergeCell ref="A1:C1"/>
    <mergeCell ref="B13:L13"/>
    <mergeCell ref="B21:L2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Strona TAP</cp:lastModifiedBy>
  <dcterms:created xsi:type="dcterms:W3CDTF">2013-03-01T18:52:53Z</dcterms:created>
  <dcterms:modified xsi:type="dcterms:W3CDTF">2015-08-26T11:21:41Z</dcterms:modified>
  <cp:category/>
  <cp:version/>
  <cp:contentType/>
  <cp:contentStatus/>
</cp:coreProperties>
</file>