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700" windowWidth="16960" windowHeight="12340" firstSheet="2" activeTab="3"/>
  </bookViews>
  <sheets>
    <sheet name="Dane wyjściowe 1" sheetId="1" r:id="rId1"/>
    <sheet name="Dane wyjściowe 1 (2)" sheetId="2" r:id="rId2"/>
    <sheet name="Podsumowanie scenariuszy" sheetId="3" r:id="rId3"/>
    <sheet name="Raport wyników 1" sheetId="4" r:id="rId4"/>
    <sheet name="Raport wrażliwości 1" sheetId="5" r:id="rId5"/>
    <sheet name="Raport granic 1" sheetId="6" r:id="rId6"/>
    <sheet name="Raport wyników 2" sheetId="7" r:id="rId7"/>
    <sheet name="Raport wrażliwości 2" sheetId="8" r:id="rId8"/>
    <sheet name="Raport granic 2" sheetId="9" r:id="rId9"/>
    <sheet name="Raport wyników 3" sheetId="10" r:id="rId10"/>
    <sheet name="Raport wrażliwości 3" sheetId="11" r:id="rId11"/>
    <sheet name="Raport granic 3" sheetId="12" r:id="rId12"/>
    <sheet name="Dane po przeliczeniu" sheetId="13" r:id="rId13"/>
  </sheets>
  <definedNames>
    <definedName name="solver_adj" localSheetId="12" hidden="1">'Dane po przeliczeniu'!$B$4:$B$8,'Dane po przeliczeniu'!$B$10:$B$16</definedName>
    <definedName name="solver_adj" localSheetId="0" hidden="1">'Dane wyjściowe 1'!$B$4:$B$8,'Dane wyjściowe 1'!$B$10:$B$13,'Dane wyjściowe 1'!$B$15:$B$16</definedName>
    <definedName name="solver_adj" localSheetId="1" hidden="1">'Dane wyjściowe 1 (2)'!$B$4:$B$8,'Dane wyjściowe 1 (2)'!$B$10:$B$13,'Dane wyjściowe 1 (2)'!$B$15:$B$16</definedName>
    <definedName name="solver_cvg" localSheetId="12" hidden="1">0.0001</definedName>
    <definedName name="solver_cvg" localSheetId="0" hidden="1">0.0001</definedName>
    <definedName name="solver_cvg" localSheetId="1" hidden="1">0.0001</definedName>
    <definedName name="solver_drv" localSheetId="12" hidden="1">1</definedName>
    <definedName name="solver_drv" localSheetId="0" hidden="1">1</definedName>
    <definedName name="solver_drv" localSheetId="1" hidden="1">1</definedName>
    <definedName name="solver_est" localSheetId="12" hidden="1">1</definedName>
    <definedName name="solver_est" localSheetId="0" hidden="1">1</definedName>
    <definedName name="solver_est" localSheetId="1" hidden="1">1</definedName>
    <definedName name="solver_itr" localSheetId="12" hidden="1">100</definedName>
    <definedName name="solver_itr" localSheetId="0" hidden="1">100</definedName>
    <definedName name="solver_itr" localSheetId="1" hidden="1">100</definedName>
    <definedName name="solver_lhs1" localSheetId="12" hidden="1">'Dane po przeliczeniu'!$B$16</definedName>
    <definedName name="solver_lhs1" localSheetId="0" hidden="1">'Dane wyjściowe 1'!$B$16</definedName>
    <definedName name="solver_lhs1" localSheetId="1" hidden="1">'Dane wyjściowe 1 (2)'!$B$16</definedName>
    <definedName name="solver_lhs10" localSheetId="12" hidden="1">'Dane po przeliczeniu'!$B$8</definedName>
    <definedName name="solver_lhs10" localSheetId="0" hidden="1">'Dane wyjściowe 1'!$B$8</definedName>
    <definedName name="solver_lhs10" localSheetId="1" hidden="1">'Dane wyjściowe 1 (2)'!$B$8</definedName>
    <definedName name="solver_lhs11" localSheetId="12" hidden="1">'Dane po przeliczeniu'!$B$16</definedName>
    <definedName name="solver_lhs11" localSheetId="0" hidden="1">'Dane wyjściowe 1'!$B$16</definedName>
    <definedName name="solver_lhs11" localSheetId="1" hidden="1">'Dane wyjściowe 1 (2)'!$B$16</definedName>
    <definedName name="solver_lhs12" localSheetId="12" hidden="1">'Dane po przeliczeniu'!$B$10</definedName>
    <definedName name="solver_lhs12" localSheetId="0" hidden="1">'Dane wyjściowe 1'!$B$10</definedName>
    <definedName name="solver_lhs12" localSheetId="1" hidden="1">'Dane wyjściowe 1 (2)'!$B$10</definedName>
    <definedName name="solver_lhs13" localSheetId="12" hidden="1">'Dane po przeliczeniu'!$B$11</definedName>
    <definedName name="solver_lhs13" localSheetId="0" hidden="1">'Dane wyjściowe 1'!$B$11</definedName>
    <definedName name="solver_lhs13" localSheetId="1" hidden="1">'Dane wyjściowe 1 (2)'!$B$11</definedName>
    <definedName name="solver_lhs14" localSheetId="12" hidden="1">'Dane po przeliczeniu'!$B$12</definedName>
    <definedName name="solver_lhs14" localSheetId="0" hidden="1">'Dane wyjściowe 1'!$B$12</definedName>
    <definedName name="solver_lhs14" localSheetId="1" hidden="1">'Dane wyjściowe 1 (2)'!$B$12</definedName>
    <definedName name="solver_lhs15" localSheetId="12" hidden="1">'Dane po przeliczeniu'!$B$13</definedName>
    <definedName name="solver_lhs15" localSheetId="0" hidden="1">'Dane wyjściowe 1'!$B$13</definedName>
    <definedName name="solver_lhs15" localSheetId="1" hidden="1">'Dane wyjściowe 1 (2)'!$B$13</definedName>
    <definedName name="solver_lhs16" localSheetId="12" hidden="1">'Dane po przeliczeniu'!$B$15</definedName>
    <definedName name="solver_lhs16" localSheetId="0" hidden="1">'Dane wyjściowe 1'!$B$15</definedName>
    <definedName name="solver_lhs16" localSheetId="1" hidden="1">'Dane wyjściowe 1 (2)'!$B$15</definedName>
    <definedName name="solver_lhs17" localSheetId="12" hidden="1">'Dane po przeliczeniu'!$B$11</definedName>
    <definedName name="solver_lhs17" localSheetId="0" hidden="1">'Dane wyjściowe 1'!$B$11</definedName>
    <definedName name="solver_lhs17" localSheetId="1" hidden="1">'Dane wyjściowe 1 (2)'!$B$11</definedName>
    <definedName name="solver_lhs18" localSheetId="12" hidden="1">'Dane po przeliczeniu'!$B$8</definedName>
    <definedName name="solver_lhs18" localSheetId="0" hidden="1">'Dane wyjściowe 1'!$B$8</definedName>
    <definedName name="solver_lhs18" localSheetId="1" hidden="1">'Dane wyjściowe 1 (2)'!$B$8</definedName>
    <definedName name="solver_lhs19" localSheetId="12" hidden="1">'Dane po przeliczeniu'!$B$14</definedName>
    <definedName name="solver_lhs19" localSheetId="0" hidden="1">'Dane wyjściowe 1'!$B$16</definedName>
    <definedName name="solver_lhs19" localSheetId="1" hidden="1">'Dane wyjściowe 1 (2)'!$B$16</definedName>
    <definedName name="solver_lhs2" localSheetId="12" hidden="1">'Dane po przeliczeniu'!$B$4</definedName>
    <definedName name="solver_lhs2" localSheetId="0" hidden="1">'Dane wyjściowe 1'!$B$4</definedName>
    <definedName name="solver_lhs2" localSheetId="1" hidden="1">'Dane wyjściowe 1 (2)'!$B$4</definedName>
    <definedName name="solver_lhs20" localSheetId="12" hidden="1">'Dane po przeliczeniu'!$B$16</definedName>
    <definedName name="solver_lhs20" localSheetId="0" hidden="1">'Dane wyjściowe 1'!$B$16</definedName>
    <definedName name="solver_lhs20" localSheetId="1" hidden="1">'Dane wyjściowe 1 (2)'!$B$16</definedName>
    <definedName name="solver_lhs21" localSheetId="12" hidden="1">'Dane po przeliczeniu'!$B$9</definedName>
    <definedName name="solver_lhs21" localSheetId="0" hidden="1">'Dane wyjściowe 1'!$B$9</definedName>
    <definedName name="solver_lhs21" localSheetId="1" hidden="1">'Dane wyjściowe 1 (2)'!$B$9</definedName>
    <definedName name="solver_lhs22" localSheetId="12" hidden="1">'Dane po przeliczeniu'!$B$14</definedName>
    <definedName name="solver_lhs22" localSheetId="0" hidden="1">'Dane wyjściowe 1'!$B$14</definedName>
    <definedName name="solver_lhs22" localSheetId="1" hidden="1">'Dane wyjściowe 1 (2)'!$B$14</definedName>
    <definedName name="solver_lhs23" localSheetId="12" hidden="1">'Dane po przeliczeniu'!$B$16</definedName>
    <definedName name="solver_lhs23" localSheetId="0" hidden="1">'Dane wyjściowe 1'!$B$16</definedName>
    <definedName name="solver_lhs23" localSheetId="1" hidden="1">'Dane wyjściowe 1 (2)'!$B$16</definedName>
    <definedName name="solver_lhs24" localSheetId="12" hidden="1">'Dane po przeliczeniu'!$B$16</definedName>
    <definedName name="solver_lhs24" localSheetId="0" hidden="1">'Dane wyjściowe 1'!$B$16</definedName>
    <definedName name="solver_lhs24" localSheetId="1" hidden="1">'Dane wyjściowe 1 (2)'!$B$16</definedName>
    <definedName name="solver_lhs3" localSheetId="12" hidden="1">'Dane po przeliczeniu'!$B$4</definedName>
    <definedName name="solver_lhs3" localSheetId="0" hidden="1">'Dane wyjściowe 1'!$B$4</definedName>
    <definedName name="solver_lhs3" localSheetId="1" hidden="1">'Dane wyjściowe 1 (2)'!$B$4</definedName>
    <definedName name="solver_lhs4" localSheetId="12" hidden="1">'Dane po przeliczeniu'!$B$5</definedName>
    <definedName name="solver_lhs4" localSheetId="0" hidden="1">'Dane wyjściowe 1'!$B$5</definedName>
    <definedName name="solver_lhs4" localSheetId="1" hidden="1">'Dane wyjściowe 1 (2)'!$B$5</definedName>
    <definedName name="solver_lhs5" localSheetId="12" hidden="1">'Dane po przeliczeniu'!$B$5</definedName>
    <definedName name="solver_lhs5" localSheetId="0" hidden="1">'Dane wyjściowe 1'!$B$5</definedName>
    <definedName name="solver_lhs5" localSheetId="1" hidden="1">'Dane wyjściowe 1 (2)'!$B$5</definedName>
    <definedName name="solver_lhs6" localSheetId="12" hidden="1">'Dane po przeliczeniu'!$B$6</definedName>
    <definedName name="solver_lhs6" localSheetId="0" hidden="1">'Dane wyjściowe 1'!$B$6</definedName>
    <definedName name="solver_lhs6" localSheetId="1" hidden="1">'Dane wyjściowe 1 (2)'!$B$6</definedName>
    <definedName name="solver_lhs7" localSheetId="12" hidden="1">'Dane po przeliczeniu'!$B$6</definedName>
    <definedName name="solver_lhs7" localSheetId="0" hidden="1">'Dane wyjściowe 1'!$B$6</definedName>
    <definedName name="solver_lhs7" localSheetId="1" hidden="1">'Dane wyjściowe 1 (2)'!$B$6</definedName>
    <definedName name="solver_lhs8" localSheetId="12" hidden="1">'Dane po przeliczeniu'!$B$7</definedName>
    <definedName name="solver_lhs8" localSheetId="0" hidden="1">'Dane wyjściowe 1'!$B$7</definedName>
    <definedName name="solver_lhs8" localSheetId="1" hidden="1">'Dane wyjściowe 1 (2)'!$B$7</definedName>
    <definedName name="solver_lhs9" localSheetId="12" hidden="1">'Dane po przeliczeniu'!$B$7</definedName>
    <definedName name="solver_lhs9" localSheetId="0" hidden="1">'Dane wyjściowe 1'!$B$7</definedName>
    <definedName name="solver_lhs9" localSheetId="1" hidden="1">'Dane wyjściowe 1 (2)'!$B$7</definedName>
    <definedName name="solver_lin" localSheetId="12" hidden="1">1</definedName>
    <definedName name="solver_lin" localSheetId="0" hidden="1">1</definedName>
    <definedName name="solver_lin" localSheetId="1" hidden="1">1</definedName>
    <definedName name="solver_neg" localSheetId="12" hidden="1">2</definedName>
    <definedName name="solver_neg" localSheetId="0" hidden="1">2</definedName>
    <definedName name="solver_neg" localSheetId="1" hidden="1">2</definedName>
    <definedName name="solver_num" localSheetId="12" hidden="1">19</definedName>
    <definedName name="solver_num" localSheetId="0" hidden="1">18</definedName>
    <definedName name="solver_num" localSheetId="1" hidden="1">18</definedName>
    <definedName name="solver_nwt" localSheetId="12" hidden="1">1</definedName>
    <definedName name="solver_nwt" localSheetId="0" hidden="1">1</definedName>
    <definedName name="solver_nwt" localSheetId="1" hidden="1">1</definedName>
    <definedName name="solver_opt" localSheetId="12" hidden="1">'Dane po przeliczeniu'!$J$17</definedName>
    <definedName name="solver_opt" localSheetId="0" hidden="1">'Dane wyjściowe 1'!$J$17</definedName>
    <definedName name="solver_opt" localSheetId="1" hidden="1">'Dane wyjściowe 1 (2)'!$J$17</definedName>
    <definedName name="solver_pre" localSheetId="12" hidden="1">0.1</definedName>
    <definedName name="solver_pre" localSheetId="0" hidden="1">0.1</definedName>
    <definedName name="solver_pre" localSheetId="1" hidden="1">0.1</definedName>
    <definedName name="solver_rel1" localSheetId="12" hidden="1">3</definedName>
    <definedName name="solver_rel1" localSheetId="0" hidden="1">3</definedName>
    <definedName name="solver_rel1" localSheetId="1" hidden="1">3</definedName>
    <definedName name="solver_rel10" localSheetId="12" hidden="1">1</definedName>
    <definedName name="solver_rel10" localSheetId="0" hidden="1">1</definedName>
    <definedName name="solver_rel10" localSheetId="1" hidden="1">1</definedName>
    <definedName name="solver_rel11" localSheetId="12" hidden="1">1</definedName>
    <definedName name="solver_rel11" localSheetId="0" hidden="1">1</definedName>
    <definedName name="solver_rel11" localSheetId="1" hidden="1">1</definedName>
    <definedName name="solver_rel12" localSheetId="12" hidden="1">2</definedName>
    <definedName name="solver_rel12" localSheetId="0" hidden="1">2</definedName>
    <definedName name="solver_rel12" localSheetId="1" hidden="1">2</definedName>
    <definedName name="solver_rel13" localSheetId="12" hidden="1">1</definedName>
    <definedName name="solver_rel13" localSheetId="0" hidden="1">1</definedName>
    <definedName name="solver_rel13" localSheetId="1" hidden="1">1</definedName>
    <definedName name="solver_rel14" localSheetId="12" hidden="1">2</definedName>
    <definedName name="solver_rel14" localSheetId="0" hidden="1">2</definedName>
    <definedName name="solver_rel14" localSheetId="1" hidden="1">2</definedName>
    <definedName name="solver_rel15" localSheetId="12" hidden="1">2</definedName>
    <definedName name="solver_rel15" localSheetId="0" hidden="1">2</definedName>
    <definedName name="solver_rel15" localSheetId="1" hidden="1">2</definedName>
    <definedName name="solver_rel16" localSheetId="12" hidden="1">2</definedName>
    <definedName name="solver_rel16" localSheetId="0" hidden="1">2</definedName>
    <definedName name="solver_rel16" localSheetId="1" hidden="1">2</definedName>
    <definedName name="solver_rel17" localSheetId="12" hidden="1">3</definedName>
    <definedName name="solver_rel17" localSheetId="0" hidden="1">3</definedName>
    <definedName name="solver_rel17" localSheetId="1" hidden="1">3</definedName>
    <definedName name="solver_rel18" localSheetId="12" hidden="1">3</definedName>
    <definedName name="solver_rel18" localSheetId="0" hidden="1">3</definedName>
    <definedName name="solver_rel18" localSheetId="1" hidden="1">3</definedName>
    <definedName name="solver_rel19" localSheetId="12" hidden="1">2</definedName>
    <definedName name="solver_rel19" localSheetId="0" hidden="1">1</definedName>
    <definedName name="solver_rel19" localSheetId="1" hidden="1">1</definedName>
    <definedName name="solver_rel2" localSheetId="12" hidden="1">1</definedName>
    <definedName name="solver_rel2" localSheetId="0" hidden="1">1</definedName>
    <definedName name="solver_rel2" localSheetId="1" hidden="1">1</definedName>
    <definedName name="solver_rel20" localSheetId="12" hidden="1">3</definedName>
    <definedName name="solver_rel20" localSheetId="0" hidden="1">3</definedName>
    <definedName name="solver_rel20" localSheetId="1" hidden="1">3</definedName>
    <definedName name="solver_rel21" localSheetId="12" hidden="1">2</definedName>
    <definedName name="solver_rel21" localSheetId="0" hidden="1">2</definedName>
    <definedName name="solver_rel21" localSheetId="1" hidden="1">2</definedName>
    <definedName name="solver_rel22" localSheetId="12" hidden="1">2</definedName>
    <definedName name="solver_rel22" localSheetId="0" hidden="1">2</definedName>
    <definedName name="solver_rel22" localSheetId="1" hidden="1">2</definedName>
    <definedName name="solver_rel23" localSheetId="12" hidden="1">3</definedName>
    <definedName name="solver_rel23" localSheetId="0" hidden="1">3</definedName>
    <definedName name="solver_rel23" localSheetId="1" hidden="1">3</definedName>
    <definedName name="solver_rel24" localSheetId="12" hidden="1">1</definedName>
    <definedName name="solver_rel24" localSheetId="0" hidden="1">1</definedName>
    <definedName name="solver_rel24" localSheetId="1" hidden="1">1</definedName>
    <definedName name="solver_rel3" localSheetId="12" hidden="1">3</definedName>
    <definedName name="solver_rel3" localSheetId="0" hidden="1">3</definedName>
    <definedName name="solver_rel3" localSheetId="1" hidden="1">3</definedName>
    <definedName name="solver_rel4" localSheetId="12" hidden="1">1</definedName>
    <definedName name="solver_rel4" localSheetId="0" hidden="1">1</definedName>
    <definedName name="solver_rel4" localSheetId="1" hidden="1">1</definedName>
    <definedName name="solver_rel5" localSheetId="12" hidden="1">3</definedName>
    <definedName name="solver_rel5" localSheetId="0" hidden="1">3</definedName>
    <definedName name="solver_rel5" localSheetId="1" hidden="1">3</definedName>
    <definedName name="solver_rel6" localSheetId="12" hidden="1">1</definedName>
    <definedName name="solver_rel6" localSheetId="0" hidden="1">1</definedName>
    <definedName name="solver_rel6" localSheetId="1" hidden="1">1</definedName>
    <definedName name="solver_rel7" localSheetId="12" hidden="1">3</definedName>
    <definedName name="solver_rel7" localSheetId="0" hidden="1">3</definedName>
    <definedName name="solver_rel7" localSheetId="1" hidden="1">3</definedName>
    <definedName name="solver_rel8" localSheetId="12" hidden="1">1</definedName>
    <definedName name="solver_rel8" localSheetId="0" hidden="1">1</definedName>
    <definedName name="solver_rel8" localSheetId="1" hidden="1">1</definedName>
    <definedName name="solver_rel9" localSheetId="12" hidden="1">3</definedName>
    <definedName name="solver_rel9" localSheetId="0" hidden="1">3</definedName>
    <definedName name="solver_rel9" localSheetId="1" hidden="1">3</definedName>
    <definedName name="solver_rhs1" localSheetId="12" hidden="1">'Dane po przeliczeniu'!$P$14</definedName>
    <definedName name="solver_rhs1" localSheetId="0" hidden="1">'Dane wyjściowe 1'!$P$14</definedName>
    <definedName name="solver_rhs1" localSheetId="1" hidden="1">'Dane wyjściowe 1 (2)'!$P$14</definedName>
    <definedName name="solver_rhs10" localSheetId="12" hidden="1">'Dane po przeliczeniu'!$P$8</definedName>
    <definedName name="solver_rhs10" localSheetId="0" hidden="1">'Dane wyjściowe 1'!$P$8</definedName>
    <definedName name="solver_rhs10" localSheetId="1" hidden="1">'Dane wyjściowe 1 (2)'!$P$8</definedName>
    <definedName name="solver_rhs11" localSheetId="12" hidden="1">'Dane po przeliczeniu'!$P$14</definedName>
    <definedName name="solver_rhs11" localSheetId="0" hidden="1">'Dane wyjściowe 1'!$P$14</definedName>
    <definedName name="solver_rhs11" localSheetId="1" hidden="1">'Dane wyjściowe 1 (2)'!$P$14</definedName>
    <definedName name="solver_rhs12" localSheetId="12" hidden="1">'Dane po przeliczeniu'!$O$9</definedName>
    <definedName name="solver_rhs12" localSheetId="0" hidden="1">'Dane wyjściowe 1'!$O$9</definedName>
    <definedName name="solver_rhs12" localSheetId="1" hidden="1">'Dane wyjściowe 1 (2)'!$O$9</definedName>
    <definedName name="solver_rhs13" localSheetId="12" hidden="1">'Dane po przeliczeniu'!$P$10</definedName>
    <definedName name="solver_rhs13" localSheetId="0" hidden="1">'Dane wyjściowe 1'!$P$10</definedName>
    <definedName name="solver_rhs13" localSheetId="1" hidden="1">'Dane wyjściowe 1 (2)'!$P$10</definedName>
    <definedName name="solver_rhs14" localSheetId="12" hidden="1">'Dane po przeliczeniu'!$O$11</definedName>
    <definedName name="solver_rhs14" localSheetId="0" hidden="1">'Dane wyjściowe 1'!$O$11</definedName>
    <definedName name="solver_rhs14" localSheetId="1" hidden="1">'Dane wyjściowe 1 (2)'!$O$11</definedName>
    <definedName name="solver_rhs15" localSheetId="12" hidden="1">'Dane po przeliczeniu'!$O$12</definedName>
    <definedName name="solver_rhs15" localSheetId="0" hidden="1">'Dane wyjściowe 1'!$O$12</definedName>
    <definedName name="solver_rhs15" localSheetId="1" hidden="1">'Dane wyjściowe 1 (2)'!$O$12</definedName>
    <definedName name="solver_rhs16" localSheetId="12" hidden="1">'Dane po przeliczeniu'!$O$13</definedName>
    <definedName name="solver_rhs16" localSheetId="0" hidden="1">'Dane wyjściowe 1'!$O$13</definedName>
    <definedName name="solver_rhs16" localSheetId="1" hidden="1">'Dane wyjściowe 1 (2)'!$O$13</definedName>
    <definedName name="solver_rhs17" localSheetId="12" hidden="1">'Dane po przeliczeniu'!$O$10</definedName>
    <definedName name="solver_rhs17" localSheetId="0" hidden="1">'Dane wyjściowe 1'!$O$10</definedName>
    <definedName name="solver_rhs17" localSheetId="1" hidden="1">'Dane wyjściowe 1 (2)'!$O$10</definedName>
    <definedName name="solver_rhs18" localSheetId="12" hidden="1">'Dane po przeliczeniu'!$O$8</definedName>
    <definedName name="solver_rhs18" localSheetId="0" hidden="1">'Dane wyjściowe 1'!$O$8</definedName>
    <definedName name="solver_rhs18" localSheetId="1" hidden="1">'Dane wyjściowe 1 (2)'!$O$8</definedName>
    <definedName name="solver_rhs19" localSheetId="12" hidden="1">'Dane po przeliczeniu'!$O$15</definedName>
    <definedName name="solver_rhs19" localSheetId="0" hidden="1">'Dane wyjściowe 1'!$P$14</definedName>
    <definedName name="solver_rhs19" localSheetId="1" hidden="1">'Dane wyjściowe 1 (2)'!$P$14</definedName>
    <definedName name="solver_rhs2" localSheetId="12" hidden="1">'Dane po przeliczeniu'!$P$4</definedName>
    <definedName name="solver_rhs2" localSheetId="0" hidden="1">'Dane wyjściowe 1'!$P$4</definedName>
    <definedName name="solver_rhs2" localSheetId="1" hidden="1">'Dane wyjściowe 1 (2)'!$P$4</definedName>
    <definedName name="solver_rhs20" localSheetId="12" hidden="1">'Dane po przeliczeniu'!$O$14</definedName>
    <definedName name="solver_rhs20" localSheetId="0" hidden="1">'Dane wyjściowe 1'!$O$14</definedName>
    <definedName name="solver_rhs20" localSheetId="1" hidden="1">'Dane wyjściowe 1 (2)'!$O$14</definedName>
    <definedName name="solver_rhs21" localSheetId="12" hidden="1">'Dane po przeliczeniu'!$O$15</definedName>
    <definedName name="solver_rhs21" localSheetId="0" hidden="1">'Dane wyjściowe 1'!$O$15</definedName>
    <definedName name="solver_rhs21" localSheetId="1" hidden="1">'Dane wyjściowe 1 (2)'!$O$15</definedName>
    <definedName name="solver_rhs22" localSheetId="12" hidden="1">1273</definedName>
    <definedName name="solver_rhs22" localSheetId="0" hidden="1">1273</definedName>
    <definedName name="solver_rhs22" localSheetId="1" hidden="1">1273</definedName>
    <definedName name="solver_rhs23" localSheetId="12" hidden="1">'Dane po przeliczeniu'!$O$14</definedName>
    <definedName name="solver_rhs23" localSheetId="0" hidden="1">'Dane wyjściowe 1'!$O$14</definedName>
    <definedName name="solver_rhs23" localSheetId="1" hidden="1">'Dane wyjściowe 1 (2)'!$O$14</definedName>
    <definedName name="solver_rhs24" localSheetId="12" hidden="1">'Dane po przeliczeniu'!$P$14</definedName>
    <definedName name="solver_rhs24" localSheetId="0" hidden="1">'Dane wyjściowe 1'!$P$14</definedName>
    <definedName name="solver_rhs24" localSheetId="1" hidden="1">'Dane wyjściowe 1 (2)'!$P$14</definedName>
    <definedName name="solver_rhs3" localSheetId="12" hidden="1">'Dane po przeliczeniu'!$O$4</definedName>
    <definedName name="solver_rhs3" localSheetId="0" hidden="1">'Dane wyjściowe 1'!$O$4</definedName>
    <definedName name="solver_rhs3" localSheetId="1" hidden="1">'Dane wyjściowe 1 (2)'!$O$4</definedName>
    <definedName name="solver_rhs4" localSheetId="12" hidden="1">'Dane po przeliczeniu'!$P$5</definedName>
    <definedName name="solver_rhs4" localSheetId="0" hidden="1">'Dane wyjściowe 1'!$P$5</definedName>
    <definedName name="solver_rhs4" localSheetId="1" hidden="1">'Dane wyjściowe 1 (2)'!$P$5</definedName>
    <definedName name="solver_rhs5" localSheetId="12" hidden="1">'Dane po przeliczeniu'!$O$5</definedName>
    <definedName name="solver_rhs5" localSheetId="0" hidden="1">'Dane wyjściowe 1'!$O$5</definedName>
    <definedName name="solver_rhs5" localSheetId="1" hidden="1">'Dane wyjściowe 1 (2)'!$O$5</definedName>
    <definedName name="solver_rhs6" localSheetId="12" hidden="1">'Dane po przeliczeniu'!$P$6</definedName>
    <definedName name="solver_rhs6" localSheetId="0" hidden="1">'Dane wyjściowe 1'!$P$6</definedName>
    <definedName name="solver_rhs6" localSheetId="1" hidden="1">'Dane wyjściowe 1 (2)'!$P$6</definedName>
    <definedName name="solver_rhs7" localSheetId="12" hidden="1">'Dane po przeliczeniu'!$O$6</definedName>
    <definedName name="solver_rhs7" localSheetId="0" hidden="1">'Dane wyjściowe 1'!$O$6</definedName>
    <definedName name="solver_rhs7" localSheetId="1" hidden="1">'Dane wyjściowe 1 (2)'!$O$6</definedName>
    <definedName name="solver_rhs8" localSheetId="12" hidden="1">'Dane po przeliczeniu'!$P$7</definedName>
    <definedName name="solver_rhs8" localSheetId="0" hidden="1">'Dane wyjściowe 1'!$P$7</definedName>
    <definedName name="solver_rhs8" localSheetId="1" hidden="1">'Dane wyjściowe 1 (2)'!$P$7</definedName>
    <definedName name="solver_rhs9" localSheetId="12" hidden="1">'Dane po przeliczeniu'!$O$7</definedName>
    <definedName name="solver_rhs9" localSheetId="0" hidden="1">'Dane wyjściowe 1'!$O$7</definedName>
    <definedName name="solver_rhs9" localSheetId="1" hidden="1">'Dane wyjściowe 1 (2)'!$O$7</definedName>
    <definedName name="solver_scl" localSheetId="12" hidden="1">1</definedName>
    <definedName name="solver_scl" localSheetId="0" hidden="1">1</definedName>
    <definedName name="solver_scl" localSheetId="1" hidden="1">1</definedName>
    <definedName name="solver_sho" localSheetId="12" hidden="1">2</definedName>
    <definedName name="solver_sho" localSheetId="0" hidden="1">2</definedName>
    <definedName name="solver_sho" localSheetId="1" hidden="1">2</definedName>
    <definedName name="solver_tim" localSheetId="12" hidden="1">100</definedName>
    <definedName name="solver_tim" localSheetId="0" hidden="1">100</definedName>
    <definedName name="solver_tim" localSheetId="1" hidden="1">100</definedName>
    <definedName name="solver_tol" localSheetId="12" hidden="1">0.05</definedName>
    <definedName name="solver_tol" localSheetId="0" hidden="1">0.05</definedName>
    <definedName name="solver_tol" localSheetId="1" hidden="1">0.05</definedName>
    <definedName name="solver_typ" localSheetId="12" hidden="1">1</definedName>
    <definedName name="solver_typ" localSheetId="0" hidden="1">1</definedName>
    <definedName name="solver_typ" localSheetId="1" hidden="1">1</definedName>
    <definedName name="solver_val" localSheetId="12" hidden="1">0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<sst xmlns="http://schemas.openxmlformats.org/spreadsheetml/2006/main" count="818" uniqueCount="133">
  <si>
    <t>Wyszczególnienie</t>
  </si>
  <si>
    <t>Ogółem</t>
  </si>
  <si>
    <t>Pszenica ozima</t>
  </si>
  <si>
    <t>Jęczmień ozimy</t>
  </si>
  <si>
    <t>Jęczmień jary</t>
  </si>
  <si>
    <t>Pszenica jara</t>
  </si>
  <si>
    <t>Kukurydza na ziarno</t>
  </si>
  <si>
    <t>Razem zboża</t>
  </si>
  <si>
    <t>x</t>
  </si>
  <si>
    <t>Rzepak ozimy</t>
  </si>
  <si>
    <t>Kukurydza na kisz.</t>
  </si>
  <si>
    <t>Buraki cukrowe</t>
  </si>
  <si>
    <t>Razem UR</t>
  </si>
  <si>
    <t>Koszty GM</t>
  </si>
  <si>
    <t>Koszty całkowite</t>
  </si>
  <si>
    <t>Zysk netto</t>
  </si>
  <si>
    <t>Wartość produkcji towarowej</t>
  </si>
  <si>
    <t>Razem</t>
  </si>
  <si>
    <t>Krowy</t>
  </si>
  <si>
    <t>Ilość ha/szt.</t>
  </si>
  <si>
    <t>GM</t>
  </si>
  <si>
    <t>Ograniczenia</t>
  </si>
  <si>
    <t>Min.</t>
  </si>
  <si>
    <t>Max.</t>
  </si>
  <si>
    <t>Podsumowanie scenariuszy</t>
  </si>
  <si>
    <t>Microsoft Excel 11.0 Raport wyników</t>
  </si>
  <si>
    <t>Komórka celu (Maks)</t>
  </si>
  <si>
    <t>Komórka</t>
  </si>
  <si>
    <t>Nazwa</t>
  </si>
  <si>
    <t>Wartość początkowa</t>
  </si>
  <si>
    <t>Wartość końcowa</t>
  </si>
  <si>
    <t>Komórki decyzyjne</t>
  </si>
  <si>
    <t>Warunki ograniczające</t>
  </si>
  <si>
    <t>Wartość komórki</t>
  </si>
  <si>
    <t>formuła</t>
  </si>
  <si>
    <t>Status</t>
  </si>
  <si>
    <t>Luz</t>
  </si>
  <si>
    <t>x Zysk netto</t>
  </si>
  <si>
    <t>Pszenica ozima Ilość ha/szt.</t>
  </si>
  <si>
    <t>Jęczmień ozimy Ilość ha/szt.</t>
  </si>
  <si>
    <t>Jęczmień jary Ilość ha/szt.</t>
  </si>
  <si>
    <t>Pszenica jara Ilość ha/szt.</t>
  </si>
  <si>
    <t>Kukurydza na ziarno Ilość ha/szt.</t>
  </si>
  <si>
    <t>Buraki cukrowe Ilość ha/szt.</t>
  </si>
  <si>
    <t>Rzepak ozimy Ilość ha/szt.</t>
  </si>
  <si>
    <t>Kukurydza na kisz. Ilość ha/szt.</t>
  </si>
  <si>
    <t>Krowy Ilość ha/szt.</t>
  </si>
  <si>
    <t>Nie wiążące</t>
  </si>
  <si>
    <t>Razem UR Ilość ha/szt.</t>
  </si>
  <si>
    <t>Wiążące</t>
  </si>
  <si>
    <t>Komórka celu (Min)</t>
  </si>
  <si>
    <t>x Koszty całkowite</t>
  </si>
  <si>
    <t>x GM</t>
  </si>
  <si>
    <t>Max. zysk netto</t>
  </si>
  <si>
    <t>Łąki i pastwiska</t>
  </si>
  <si>
    <t>Tuczniki</t>
  </si>
  <si>
    <t xml:space="preserve">   komórki zmieniane</t>
  </si>
  <si>
    <t xml:space="preserve">   komórki celu optymalizacji</t>
  </si>
  <si>
    <t>$B$4</t>
  </si>
  <si>
    <t>$B$5</t>
  </si>
  <si>
    <t>$B$6</t>
  </si>
  <si>
    <t>$B$7</t>
  </si>
  <si>
    <t>$B$8</t>
  </si>
  <si>
    <t>$B$11</t>
  </si>
  <si>
    <t>$B$12</t>
  </si>
  <si>
    <t>$B$13</t>
  </si>
  <si>
    <t>$B$14</t>
  </si>
  <si>
    <t>$B$15</t>
  </si>
  <si>
    <t>Łąki i pastwiska Ilość ha/szt.</t>
  </si>
  <si>
    <t>Tuczniki Ilość ha/szt.</t>
  </si>
  <si>
    <t>$B$10</t>
  </si>
  <si>
    <t>$B$16</t>
  </si>
  <si>
    <t>$B$4&lt;=$P$4</t>
  </si>
  <si>
    <t>$B$4&gt;=$O$4</t>
  </si>
  <si>
    <t>$B$5&lt;=$P$5</t>
  </si>
  <si>
    <t>$B$5&gt;=$O$5</t>
  </si>
  <si>
    <t>$B$6&lt;=$P$6</t>
  </si>
  <si>
    <t>$B$6&gt;=$O$6</t>
  </si>
  <si>
    <t>$B$7&gt;=$O$7</t>
  </si>
  <si>
    <t>$B$7&lt;=$P$7</t>
  </si>
  <si>
    <t>$B$8&lt;=$P$8</t>
  </si>
  <si>
    <t>$B$8&gt;=$O$8</t>
  </si>
  <si>
    <t>$B$12=$O$11</t>
  </si>
  <si>
    <t>$B$13=$O$12</t>
  </si>
  <si>
    <t>na 1 ha/szt</t>
  </si>
  <si>
    <t>Model danych wyjściowych przykładowego gospodarstwa rolnego</t>
  </si>
  <si>
    <t>koszty zaliczone do kosztów stada krów</t>
  </si>
  <si>
    <t>Autor: Włodarz dn. 9/30/2013
Zmiany: Włodarz dn. 2013-09-30</t>
  </si>
  <si>
    <t>Kom. zmieniane:</t>
  </si>
  <si>
    <t>Bieżące wartości:</t>
  </si>
  <si>
    <t>Kom. wynikowe:</t>
  </si>
  <si>
    <t>Notatki: Kolumna bieżących wartości reprezentuje wartości zmienianych komórek w</t>
  </si>
  <si>
    <t>momencie utworzenia raportu Podsumowanie scenariuszy. Zmieniane komórki dla każdego</t>
  </si>
  <si>
    <t>scenariusza są wyróżnione kolorem szarym.</t>
  </si>
  <si>
    <t>$J$17</t>
  </si>
  <si>
    <t>$K$17</t>
  </si>
  <si>
    <t>$L$17</t>
  </si>
  <si>
    <t>Dane początkowe przykładowego gospodarstwa rolnego</t>
  </si>
  <si>
    <t>Max. nadwyżka bezpośrednia</t>
  </si>
  <si>
    <t xml:space="preserve">Min. koszty całkowite </t>
  </si>
  <si>
    <t>Autor: Włodarz dn. 9/30/2013
Zmiany:Włodaz dn. 2013-09-30
Zmiany: Włodarz dn. 2013-09-30</t>
  </si>
  <si>
    <t>Arkusz: [Kopia do artykułu o optymalizacji  dodatek 12-2013.xls]Dane po przeliczeniu</t>
  </si>
  <si>
    <t>$B$16&gt;=$P$14</t>
  </si>
  <si>
    <t>$B$16&lt;=$P$14</t>
  </si>
  <si>
    <t>$B$10=$O$9</t>
  </si>
  <si>
    <t>$B$11&lt;=$P$10</t>
  </si>
  <si>
    <t>$B$15=$O$13</t>
  </si>
  <si>
    <t>$B$11&gt;=$O$10</t>
  </si>
  <si>
    <t>$B$14=$O$15</t>
  </si>
  <si>
    <t>Raport utworzony: 2013-09-30 01:45:39</t>
  </si>
  <si>
    <t>Microsoft Excel 11.0 Raport wrażliwości</t>
  </si>
  <si>
    <t>Wartość</t>
  </si>
  <si>
    <t>końcowa</t>
  </si>
  <si>
    <t>Przyrost</t>
  </si>
  <si>
    <t>krańcowy</t>
  </si>
  <si>
    <t>Współczynnik</t>
  </si>
  <si>
    <t>funkcji celu</t>
  </si>
  <si>
    <t>Dopuszczalny</t>
  </si>
  <si>
    <t>wzrost</t>
  </si>
  <si>
    <t>spadek</t>
  </si>
  <si>
    <t>BRAK</t>
  </si>
  <si>
    <t>Microsoft Excel 11.0 Raport granic</t>
  </si>
  <si>
    <t>Arkusz: [Kopia do artykułu o optymalizacji  dodatek 12-2013.xls]Raport granic 1</t>
  </si>
  <si>
    <t>Cel</t>
  </si>
  <si>
    <t>Zmienne decyzyjne</t>
  </si>
  <si>
    <t>Dolna</t>
  </si>
  <si>
    <t>granica</t>
  </si>
  <si>
    <t>Wynik</t>
  </si>
  <si>
    <t>Górna</t>
  </si>
  <si>
    <t>Raport utworzony: 2013-09-30 01:47:24</t>
  </si>
  <si>
    <t>Arkusz: [Kopia do artykułu o optymalizacji  dodatek 12-2013.xls]Raport granic 2</t>
  </si>
  <si>
    <t>Raport utworzony: 2013-09-30 01:48:38</t>
  </si>
  <si>
    <t>Arkusz: [Kopia do artykułu o optymalizacji  dodatek 12-2013.xls]Raport granic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</si>
</sst>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  <font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28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" fontId="1" fillId="34" borderId="10" xfId="0" applyNumberFormat="1" applyFont="1" applyFill="1" applyBorder="1" applyAlignment="1">
      <alignment vertical="center" wrapText="1"/>
    </xf>
    <xf numFmtId="1" fontId="0" fillId="37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8" fillId="40" borderId="0" xfId="0" applyFont="1" applyFill="1" applyBorder="1" applyAlignment="1">
      <alignment horizontal="left"/>
    </xf>
    <xf numFmtId="0" fontId="9" fillId="40" borderId="15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left"/>
    </xf>
    <xf numFmtId="0" fontId="10" fillId="39" borderId="14" xfId="0" applyFont="1" applyFill="1" applyBorder="1" applyAlignment="1">
      <alignment horizontal="right"/>
    </xf>
    <xf numFmtId="1" fontId="0" fillId="41" borderId="0" xfId="0" applyNumberFormat="1" applyFill="1" applyBorder="1" applyAlignment="1">
      <alignment/>
    </xf>
    <xf numFmtId="0" fontId="0" fillId="41" borderId="0" xfId="0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" fontId="0" fillId="0" borderId="16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7" fillId="39" borderId="18" xfId="0" applyFont="1" applyFill="1" applyBorder="1" applyAlignment="1">
      <alignment horizontal="left"/>
    </xf>
    <xf numFmtId="0" fontId="10" fillId="39" borderId="19" xfId="0" applyFont="1" applyFill="1" applyBorder="1" applyAlignment="1">
      <alignment horizontal="right"/>
    </xf>
    <xf numFmtId="0" fontId="8" fillId="4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vertical="top" wrapText="1"/>
    </xf>
    <xf numFmtId="0" fontId="9" fillId="4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8" fillId="40" borderId="24" xfId="0" applyFont="1" applyFill="1" applyBorder="1" applyAlignment="1">
      <alignment horizontal="left"/>
    </xf>
    <xf numFmtId="0" fontId="7" fillId="39" borderId="25" xfId="0" applyFont="1" applyFill="1" applyBorder="1" applyAlignment="1">
      <alignment horizontal="left" wrapText="1"/>
    </xf>
    <xf numFmtId="0" fontId="7" fillId="39" borderId="26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 horizontal="right" wrapText="1"/>
    </xf>
    <xf numFmtId="0" fontId="10" fillId="39" borderId="27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9" fontId="0" fillId="0" borderId="0" xfId="53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9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Hyperlink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tatk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Followed Hyperlink" xfId="58"/>
    <cellStyle name="Currency" xfId="59"/>
    <cellStyle name="Currency [0]" xfId="60"/>
    <cellStyle name="Wyjście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85" zoomScaleNormal="85" workbookViewId="0" topLeftCell="A1">
      <selection activeCell="A1" sqref="A1:L20"/>
    </sheetView>
  </sheetViews>
  <sheetFormatPr defaultColWidth="8.8515625" defaultRowHeight="12.75"/>
  <cols>
    <col min="1" max="1" width="18.28125" style="0" customWidth="1"/>
    <col min="2" max="2" width="6.7109375" style="0" customWidth="1"/>
    <col min="3" max="3" width="9.8515625" style="0" customWidth="1"/>
    <col min="4" max="4" width="6.8515625" style="0" customWidth="1"/>
    <col min="5" max="5" width="6.00390625" style="0" customWidth="1"/>
    <col min="6" max="6" width="8.7109375" style="0" customWidth="1"/>
    <col min="7" max="7" width="6.7109375" style="0" customWidth="1"/>
    <col min="8" max="8" width="9.8515625" style="0" customWidth="1"/>
    <col min="9" max="10" width="8.00390625" style="0" bestFit="1" customWidth="1"/>
    <col min="11" max="11" width="8.7109375" style="0" bestFit="1" customWidth="1"/>
    <col min="12" max="12" width="8.00390625" style="0" bestFit="1" customWidth="1"/>
    <col min="13" max="13" width="8.8515625" style="0" customWidth="1"/>
    <col min="14" max="14" width="17.7109375" style="0" hidden="1" customWidth="1"/>
    <col min="15" max="15" width="7.421875" style="0" hidden="1" customWidth="1"/>
    <col min="16" max="16" width="7.00390625" style="0" hidden="1" customWidth="1"/>
  </cols>
  <sheetData>
    <row r="1" spans="1:14" ht="15">
      <c r="A1" s="18" t="s">
        <v>97</v>
      </c>
      <c r="N1" s="43" t="s">
        <v>21</v>
      </c>
    </row>
    <row r="2" spans="3:12" ht="17.25" customHeight="1">
      <c r="C2" s="72" t="s">
        <v>84</v>
      </c>
      <c r="D2" s="72"/>
      <c r="E2" s="72"/>
      <c r="F2" s="72"/>
      <c r="G2" s="72"/>
      <c r="H2" s="72" t="s">
        <v>1</v>
      </c>
      <c r="I2" s="72"/>
      <c r="J2" s="72"/>
      <c r="K2" s="72"/>
      <c r="L2" s="72"/>
    </row>
    <row r="3" spans="1:16" ht="33">
      <c r="A3" s="34" t="s">
        <v>0</v>
      </c>
      <c r="B3" s="34" t="s">
        <v>19</v>
      </c>
      <c r="C3" s="34" t="s">
        <v>16</v>
      </c>
      <c r="D3" s="34" t="s">
        <v>13</v>
      </c>
      <c r="E3" s="35" t="s">
        <v>20</v>
      </c>
      <c r="F3" s="34" t="s">
        <v>14</v>
      </c>
      <c r="G3" s="44" t="s">
        <v>15</v>
      </c>
      <c r="H3" s="34" t="s">
        <v>16</v>
      </c>
      <c r="I3" s="34" t="s">
        <v>13</v>
      </c>
      <c r="J3" s="36" t="s">
        <v>20</v>
      </c>
      <c r="K3" s="34" t="s">
        <v>14</v>
      </c>
      <c r="L3" s="37" t="s">
        <v>15</v>
      </c>
      <c r="N3" s="5" t="s">
        <v>0</v>
      </c>
      <c r="O3" s="40" t="s">
        <v>22</v>
      </c>
      <c r="P3" s="11" t="s">
        <v>23</v>
      </c>
    </row>
    <row r="4" spans="1:16" ht="12">
      <c r="A4" s="3" t="s">
        <v>2</v>
      </c>
      <c r="B4" s="30">
        <v>150</v>
      </c>
      <c r="C4" s="3">
        <f>7.5*770</f>
        <v>5775</v>
      </c>
      <c r="D4" s="3">
        <v>2223</v>
      </c>
      <c r="E4" s="10">
        <f>C4-D4</f>
        <v>3552</v>
      </c>
      <c r="F4" s="3">
        <v>5022</v>
      </c>
      <c r="G4" s="13">
        <f>C4-F4</f>
        <v>753</v>
      </c>
      <c r="H4" s="3">
        <f aca="true" t="shared" si="0" ref="H4:L8">C4*$B4</f>
        <v>866250</v>
      </c>
      <c r="I4" s="3">
        <f t="shared" si="0"/>
        <v>333450</v>
      </c>
      <c r="J4" s="15">
        <f t="shared" si="0"/>
        <v>532800</v>
      </c>
      <c r="K4" s="3">
        <f t="shared" si="0"/>
        <v>753300</v>
      </c>
      <c r="L4" s="16">
        <f t="shared" si="0"/>
        <v>112950</v>
      </c>
      <c r="N4" s="3" t="s">
        <v>2</v>
      </c>
      <c r="O4" s="39">
        <v>150</v>
      </c>
      <c r="P4" s="9">
        <v>200</v>
      </c>
    </row>
    <row r="5" spans="1:16" ht="12">
      <c r="A5" s="3" t="s">
        <v>3</v>
      </c>
      <c r="B5" s="30">
        <v>50</v>
      </c>
      <c r="C5" s="3">
        <f>5.8*660</f>
        <v>3828</v>
      </c>
      <c r="D5" s="3">
        <v>1240</v>
      </c>
      <c r="E5" s="10">
        <f>C5-D5</f>
        <v>2588</v>
      </c>
      <c r="F5" s="3">
        <v>3122</v>
      </c>
      <c r="G5" s="13">
        <f>C5-F5</f>
        <v>706</v>
      </c>
      <c r="H5" s="3">
        <f t="shared" si="0"/>
        <v>191400</v>
      </c>
      <c r="I5" s="3">
        <f t="shared" si="0"/>
        <v>62000</v>
      </c>
      <c r="J5" s="15">
        <f t="shared" si="0"/>
        <v>129400</v>
      </c>
      <c r="K5" s="3">
        <f t="shared" si="0"/>
        <v>156100</v>
      </c>
      <c r="L5" s="16">
        <f t="shared" si="0"/>
        <v>35300</v>
      </c>
      <c r="N5" s="3" t="s">
        <v>3</v>
      </c>
      <c r="O5" s="39">
        <v>50</v>
      </c>
      <c r="P5" s="9">
        <v>100</v>
      </c>
    </row>
    <row r="6" spans="1:16" ht="12">
      <c r="A6" s="19" t="s">
        <v>4</v>
      </c>
      <c r="B6" s="30">
        <v>100</v>
      </c>
      <c r="C6" s="3">
        <f>6.5*660</f>
        <v>4290</v>
      </c>
      <c r="D6" s="3">
        <v>1251</v>
      </c>
      <c r="E6" s="10">
        <f>C6-D6</f>
        <v>3039</v>
      </c>
      <c r="F6" s="3">
        <v>3450</v>
      </c>
      <c r="G6" s="13">
        <f>C6-F6</f>
        <v>840</v>
      </c>
      <c r="H6" s="3">
        <f t="shared" si="0"/>
        <v>429000</v>
      </c>
      <c r="I6" s="3">
        <f t="shared" si="0"/>
        <v>125100</v>
      </c>
      <c r="J6" s="15">
        <f t="shared" si="0"/>
        <v>303900</v>
      </c>
      <c r="K6" s="3">
        <f t="shared" si="0"/>
        <v>345000</v>
      </c>
      <c r="L6" s="16">
        <f t="shared" si="0"/>
        <v>84000</v>
      </c>
      <c r="N6" s="19" t="s">
        <v>4</v>
      </c>
      <c r="O6" s="39">
        <v>100</v>
      </c>
      <c r="P6" s="38">
        <v>200</v>
      </c>
    </row>
    <row r="7" spans="1:16" ht="12">
      <c r="A7" s="3" t="s">
        <v>5</v>
      </c>
      <c r="B7" s="30">
        <v>50</v>
      </c>
      <c r="C7" s="3">
        <f>6.5*800</f>
        <v>5200</v>
      </c>
      <c r="D7" s="3">
        <v>1990</v>
      </c>
      <c r="E7" s="10">
        <f>C7-D7</f>
        <v>3210</v>
      </c>
      <c r="F7" s="3">
        <v>4550</v>
      </c>
      <c r="G7" s="13">
        <f>C7-F7</f>
        <v>650</v>
      </c>
      <c r="H7" s="3">
        <f t="shared" si="0"/>
        <v>260000</v>
      </c>
      <c r="I7" s="3">
        <f t="shared" si="0"/>
        <v>99500</v>
      </c>
      <c r="J7" s="15">
        <f t="shared" si="0"/>
        <v>160500</v>
      </c>
      <c r="K7" s="3">
        <f t="shared" si="0"/>
        <v>227500</v>
      </c>
      <c r="L7" s="16">
        <f t="shared" si="0"/>
        <v>32500</v>
      </c>
      <c r="N7" s="3" t="s">
        <v>5</v>
      </c>
      <c r="O7" s="39">
        <v>50</v>
      </c>
      <c r="P7" s="9">
        <v>100</v>
      </c>
    </row>
    <row r="8" spans="1:16" ht="21.75" customHeight="1">
      <c r="A8" s="17" t="s">
        <v>6</v>
      </c>
      <c r="B8" s="30">
        <v>100</v>
      </c>
      <c r="C8" s="3">
        <f>9*820</f>
        <v>7380</v>
      </c>
      <c r="D8" s="3">
        <v>3950</v>
      </c>
      <c r="E8" s="10">
        <f>C8-D8</f>
        <v>3430</v>
      </c>
      <c r="F8" s="3">
        <v>6450</v>
      </c>
      <c r="G8" s="13">
        <f>C8-F8</f>
        <v>930</v>
      </c>
      <c r="H8" s="3">
        <f t="shared" si="0"/>
        <v>738000</v>
      </c>
      <c r="I8" s="3">
        <f t="shared" si="0"/>
        <v>395000</v>
      </c>
      <c r="J8" s="15">
        <f t="shared" si="0"/>
        <v>343000</v>
      </c>
      <c r="K8" s="3">
        <f t="shared" si="0"/>
        <v>645000</v>
      </c>
      <c r="L8" s="16">
        <f t="shared" si="0"/>
        <v>93000</v>
      </c>
      <c r="N8" s="17" t="s">
        <v>6</v>
      </c>
      <c r="O8" s="39">
        <v>100</v>
      </c>
      <c r="P8" s="38">
        <v>200</v>
      </c>
    </row>
    <row r="9" spans="1:16" ht="12">
      <c r="A9" s="41" t="s">
        <v>7</v>
      </c>
      <c r="B9" s="42">
        <f aca="true" t="shared" si="1" ref="B9:L9">SUM(B4:B8)</f>
        <v>450</v>
      </c>
      <c r="C9" s="42">
        <f t="shared" si="1"/>
        <v>26473</v>
      </c>
      <c r="D9" s="42">
        <f t="shared" si="1"/>
        <v>10654</v>
      </c>
      <c r="E9" s="42">
        <f t="shared" si="1"/>
        <v>15819</v>
      </c>
      <c r="F9" s="42">
        <f t="shared" si="1"/>
        <v>22594</v>
      </c>
      <c r="G9" s="42">
        <f t="shared" si="1"/>
        <v>3879</v>
      </c>
      <c r="H9" s="42">
        <f t="shared" si="1"/>
        <v>2484650</v>
      </c>
      <c r="I9" s="42">
        <f t="shared" si="1"/>
        <v>1015050</v>
      </c>
      <c r="J9" s="42">
        <f t="shared" si="1"/>
        <v>1469600</v>
      </c>
      <c r="K9" s="42">
        <f t="shared" si="1"/>
        <v>2126900</v>
      </c>
      <c r="L9" s="42">
        <f t="shared" si="1"/>
        <v>357750</v>
      </c>
      <c r="N9" s="3" t="s">
        <v>11</v>
      </c>
      <c r="O9" s="39">
        <v>25</v>
      </c>
      <c r="P9" s="9">
        <v>25</v>
      </c>
    </row>
    <row r="10" spans="1:16" ht="12">
      <c r="A10" s="3" t="s">
        <v>11</v>
      </c>
      <c r="B10" s="30">
        <v>25</v>
      </c>
      <c r="C10" s="3">
        <f>65*145</f>
        <v>9425</v>
      </c>
      <c r="D10" s="3">
        <v>2985</v>
      </c>
      <c r="E10" s="10">
        <f>C10-D10</f>
        <v>6440</v>
      </c>
      <c r="F10" s="3">
        <v>7915</v>
      </c>
      <c r="G10" s="13">
        <f>C10-F10</f>
        <v>1510</v>
      </c>
      <c r="H10" s="3">
        <f aca="true" t="shared" si="2" ref="H10:L11">C10*$B10</f>
        <v>235625</v>
      </c>
      <c r="I10" s="3">
        <f t="shared" si="2"/>
        <v>74625</v>
      </c>
      <c r="J10" s="15">
        <f t="shared" si="2"/>
        <v>161000</v>
      </c>
      <c r="K10" s="3">
        <f t="shared" si="2"/>
        <v>197875</v>
      </c>
      <c r="L10" s="16">
        <f t="shared" si="2"/>
        <v>37750</v>
      </c>
      <c r="N10" s="3" t="s">
        <v>9</v>
      </c>
      <c r="O10" s="39">
        <v>80</v>
      </c>
      <c r="P10" s="9">
        <v>200</v>
      </c>
    </row>
    <row r="11" spans="1:16" ht="12">
      <c r="A11" s="3" t="s">
        <v>9</v>
      </c>
      <c r="B11" s="30">
        <v>80</v>
      </c>
      <c r="C11" s="3">
        <f>3.8*1450</f>
        <v>5510</v>
      </c>
      <c r="D11" s="3">
        <v>2377</v>
      </c>
      <c r="E11" s="10">
        <f>C11-D11</f>
        <v>3133</v>
      </c>
      <c r="F11" s="3">
        <v>5578</v>
      </c>
      <c r="G11" s="13">
        <f>C11-F11</f>
        <v>-68</v>
      </c>
      <c r="H11" s="3">
        <f t="shared" si="2"/>
        <v>440800</v>
      </c>
      <c r="I11" s="3">
        <f t="shared" si="2"/>
        <v>190160</v>
      </c>
      <c r="J11" s="15">
        <f t="shared" si="2"/>
        <v>250640</v>
      </c>
      <c r="K11" s="3">
        <f t="shared" si="2"/>
        <v>446240</v>
      </c>
      <c r="L11" s="16">
        <f t="shared" si="2"/>
        <v>-5440</v>
      </c>
      <c r="N11" s="3" t="s">
        <v>10</v>
      </c>
      <c r="O11" s="39">
        <v>65</v>
      </c>
      <c r="P11" s="9">
        <v>65</v>
      </c>
    </row>
    <row r="12" spans="1:16" ht="12">
      <c r="A12" s="3" t="s">
        <v>10</v>
      </c>
      <c r="B12" s="30">
        <v>65</v>
      </c>
      <c r="C12" s="73" t="s">
        <v>86</v>
      </c>
      <c r="D12" s="74"/>
      <c r="E12" s="74"/>
      <c r="F12" s="74"/>
      <c r="G12" s="74"/>
      <c r="H12" s="74"/>
      <c r="I12" s="74"/>
      <c r="J12" s="74"/>
      <c r="K12" s="74"/>
      <c r="L12" s="75"/>
      <c r="N12" s="4" t="s">
        <v>54</v>
      </c>
      <c r="O12" s="39">
        <v>120</v>
      </c>
      <c r="P12" s="9">
        <v>120</v>
      </c>
    </row>
    <row r="13" spans="1:16" ht="12">
      <c r="A13" s="4" t="s">
        <v>54</v>
      </c>
      <c r="B13" s="30">
        <v>120</v>
      </c>
      <c r="C13" s="76"/>
      <c r="D13" s="77"/>
      <c r="E13" s="77"/>
      <c r="F13" s="77"/>
      <c r="G13" s="77"/>
      <c r="H13" s="77"/>
      <c r="I13" s="77"/>
      <c r="J13" s="77"/>
      <c r="K13" s="77"/>
      <c r="L13" s="78"/>
      <c r="N13" s="4" t="s">
        <v>18</v>
      </c>
      <c r="O13" s="39">
        <v>180</v>
      </c>
      <c r="P13" s="9">
        <v>180</v>
      </c>
    </row>
    <row r="14" spans="1:16" s="2" customFormat="1" ht="12">
      <c r="A14" s="41" t="s">
        <v>12</v>
      </c>
      <c r="B14" s="42">
        <f aca="true" t="shared" si="3" ref="B14:L14">SUM(B9:B13)</f>
        <v>740</v>
      </c>
      <c r="C14" s="42">
        <f t="shared" si="3"/>
        <v>41408</v>
      </c>
      <c r="D14" s="42">
        <f t="shared" si="3"/>
        <v>16016</v>
      </c>
      <c r="E14" s="42">
        <f t="shared" si="3"/>
        <v>25392</v>
      </c>
      <c r="F14" s="42">
        <f t="shared" si="3"/>
        <v>36087</v>
      </c>
      <c r="G14" s="42">
        <f t="shared" si="3"/>
        <v>5321</v>
      </c>
      <c r="H14" s="42">
        <f t="shared" si="3"/>
        <v>3161075</v>
      </c>
      <c r="I14" s="42">
        <f t="shared" si="3"/>
        <v>1279835</v>
      </c>
      <c r="J14" s="42">
        <f t="shared" si="3"/>
        <v>1881240</v>
      </c>
      <c r="K14" s="42">
        <f t="shared" si="3"/>
        <v>2771015</v>
      </c>
      <c r="L14" s="42">
        <f t="shared" si="3"/>
        <v>390060</v>
      </c>
      <c r="N14" s="4" t="s">
        <v>55</v>
      </c>
      <c r="O14" s="39">
        <v>0</v>
      </c>
      <c r="P14" s="9">
        <v>4000</v>
      </c>
    </row>
    <row r="15" spans="1:16" ht="22.5" customHeight="1">
      <c r="A15" s="4" t="s">
        <v>18</v>
      </c>
      <c r="B15" s="31">
        <v>180</v>
      </c>
      <c r="C15" s="3">
        <f>9000*1.35+500</f>
        <v>12650</v>
      </c>
      <c r="D15" s="4">
        <v>6450</v>
      </c>
      <c r="E15" s="10">
        <f>C15-D15</f>
        <v>6200</v>
      </c>
      <c r="F15" s="4">
        <v>9615</v>
      </c>
      <c r="G15" s="13">
        <f>C15-F15</f>
        <v>3035</v>
      </c>
      <c r="H15" s="3">
        <f aca="true" t="shared" si="4" ref="H15:L16">C15*$B15</f>
        <v>2277000</v>
      </c>
      <c r="I15" s="3">
        <f t="shared" si="4"/>
        <v>1161000</v>
      </c>
      <c r="J15" s="15">
        <f t="shared" si="4"/>
        <v>1116000</v>
      </c>
      <c r="K15" s="3">
        <f t="shared" si="4"/>
        <v>1730700</v>
      </c>
      <c r="L15" s="16">
        <f t="shared" si="4"/>
        <v>546300</v>
      </c>
      <c r="N15" s="4" t="s">
        <v>12</v>
      </c>
      <c r="O15" s="39">
        <v>740</v>
      </c>
      <c r="P15" s="9">
        <v>740</v>
      </c>
    </row>
    <row r="16" spans="1:12" s="2" customFormat="1" ht="27" customHeight="1">
      <c r="A16" s="4" t="s">
        <v>55</v>
      </c>
      <c r="B16" s="31">
        <v>500</v>
      </c>
      <c r="C16" s="7">
        <f>110*6.2</f>
        <v>682</v>
      </c>
      <c r="D16" s="8">
        <v>540</v>
      </c>
      <c r="E16" s="12">
        <f>C16-D16</f>
        <v>142</v>
      </c>
      <c r="F16" s="8">
        <v>652</v>
      </c>
      <c r="G16" s="13">
        <f>C16-F16</f>
        <v>30</v>
      </c>
      <c r="H16" s="3">
        <f t="shared" si="4"/>
        <v>341000</v>
      </c>
      <c r="I16" s="3">
        <f t="shared" si="4"/>
        <v>270000</v>
      </c>
      <c r="J16" s="15">
        <f t="shared" si="4"/>
        <v>71000</v>
      </c>
      <c r="K16" s="3">
        <f t="shared" si="4"/>
        <v>326000</v>
      </c>
      <c r="L16" s="16">
        <f t="shared" si="4"/>
        <v>15000</v>
      </c>
    </row>
    <row r="17" spans="1:16" s="2" customFormat="1" ht="12">
      <c r="A17" s="6" t="s">
        <v>17</v>
      </c>
      <c r="B17" s="5" t="s">
        <v>8</v>
      </c>
      <c r="C17" s="5" t="s">
        <v>8</v>
      </c>
      <c r="D17" s="5" t="s">
        <v>8</v>
      </c>
      <c r="E17" s="11" t="s">
        <v>8</v>
      </c>
      <c r="F17" s="5" t="s">
        <v>8</v>
      </c>
      <c r="G17" s="14" t="s">
        <v>8</v>
      </c>
      <c r="H17" s="29">
        <f>H16+H15+H14</f>
        <v>5779075</v>
      </c>
      <c r="I17" s="29">
        <f>I16+I15+I14</f>
        <v>2710835</v>
      </c>
      <c r="J17" s="29">
        <f>J16+J15+J14</f>
        <v>3068240</v>
      </c>
      <c r="K17" s="29">
        <f>K16+K15+K14</f>
        <v>4827715</v>
      </c>
      <c r="L17" s="29">
        <f>L16+L15+L14</f>
        <v>951360</v>
      </c>
      <c r="N17"/>
      <c r="O17"/>
      <c r="P17"/>
    </row>
    <row r="19" spans="1:2" ht="12">
      <c r="A19" s="32"/>
      <c r="B19" s="1" t="s">
        <v>56</v>
      </c>
    </row>
    <row r="20" spans="1:2" ht="12">
      <c r="A20" s="33"/>
      <c r="B20" s="1" t="s">
        <v>57</v>
      </c>
    </row>
    <row r="21" ht="12">
      <c r="B21" s="20"/>
    </row>
  </sheetData>
  <sheetProtection/>
  <mergeCells count="3">
    <mergeCell ref="C2:G2"/>
    <mergeCell ref="H2:L2"/>
    <mergeCell ref="C12:L1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4">
      <selection activeCell="F26" sqref="F26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20.00390625" style="0" bestFit="1" customWidth="1"/>
    <col min="5" max="5" width="17.28125" style="0" bestFit="1" customWidth="1"/>
    <col min="6" max="6" width="11.00390625" style="0" bestFit="1" customWidth="1"/>
    <col min="7" max="7" width="4.28125" style="0" customWidth="1"/>
  </cols>
  <sheetData>
    <row r="1" ht="12">
      <c r="A1" s="1" t="s">
        <v>25</v>
      </c>
    </row>
    <row r="2" ht="12">
      <c r="A2" s="1" t="s">
        <v>101</v>
      </c>
    </row>
    <row r="3" ht="12">
      <c r="A3" s="1" t="s">
        <v>131</v>
      </c>
    </row>
    <row r="6" ht="12.75" thickBot="1">
      <c r="A6" t="s">
        <v>26</v>
      </c>
    </row>
    <row r="7" spans="2:5" ht="12.75" thickBot="1">
      <c r="B7" s="68" t="s">
        <v>27</v>
      </c>
      <c r="C7" s="68" t="s">
        <v>28</v>
      </c>
      <c r="D7" s="68" t="s">
        <v>29</v>
      </c>
      <c r="E7" s="68" t="s">
        <v>30</v>
      </c>
    </row>
    <row r="8" spans="2:5" ht="12.75" thickBot="1">
      <c r="B8" s="23" t="s">
        <v>96</v>
      </c>
      <c r="C8" s="23" t="s">
        <v>37</v>
      </c>
      <c r="D8" s="25">
        <v>943360</v>
      </c>
      <c r="E8" s="25">
        <v>1334170</v>
      </c>
    </row>
    <row r="11" ht="12.75" thickBot="1">
      <c r="A11" t="s">
        <v>31</v>
      </c>
    </row>
    <row r="12" spans="2:5" ht="12.75" thickBot="1">
      <c r="B12" s="68" t="s">
        <v>27</v>
      </c>
      <c r="C12" s="68" t="s">
        <v>28</v>
      </c>
      <c r="D12" s="68" t="s">
        <v>29</v>
      </c>
      <c r="E12" s="68" t="s">
        <v>30</v>
      </c>
    </row>
    <row r="13" spans="2:5" ht="12">
      <c r="B13" s="24" t="s">
        <v>58</v>
      </c>
      <c r="C13" s="24" t="s">
        <v>38</v>
      </c>
      <c r="D13" s="26">
        <v>150</v>
      </c>
      <c r="E13" s="26">
        <v>200</v>
      </c>
    </row>
    <row r="14" spans="2:5" ht="12">
      <c r="B14" s="24" t="s">
        <v>59</v>
      </c>
      <c r="C14" s="24" t="s">
        <v>39</v>
      </c>
      <c r="D14" s="26">
        <v>50</v>
      </c>
      <c r="E14" s="26">
        <v>100</v>
      </c>
    </row>
    <row r="15" spans="2:5" ht="12">
      <c r="B15" s="24" t="s">
        <v>60</v>
      </c>
      <c r="C15" s="24" t="s">
        <v>40</v>
      </c>
      <c r="D15" s="26">
        <v>100</v>
      </c>
      <c r="E15" s="26">
        <v>200</v>
      </c>
    </row>
    <row r="16" spans="2:5" ht="12">
      <c r="B16" s="24" t="s">
        <v>61</v>
      </c>
      <c r="C16" s="24" t="s">
        <v>41</v>
      </c>
      <c r="D16" s="26">
        <v>50</v>
      </c>
      <c r="E16" s="26">
        <v>100</v>
      </c>
    </row>
    <row r="17" spans="2:5" ht="12">
      <c r="B17" s="24" t="s">
        <v>62</v>
      </c>
      <c r="C17" s="24" t="s">
        <v>42</v>
      </c>
      <c r="D17" s="26">
        <v>100</v>
      </c>
      <c r="E17" s="26">
        <v>200</v>
      </c>
    </row>
    <row r="18" spans="2:5" ht="12">
      <c r="B18" s="24" t="s">
        <v>70</v>
      </c>
      <c r="C18" s="24" t="s">
        <v>43</v>
      </c>
      <c r="D18" s="26">
        <v>25</v>
      </c>
      <c r="E18" s="26">
        <v>25</v>
      </c>
    </row>
    <row r="19" spans="2:5" ht="12">
      <c r="B19" s="24" t="s">
        <v>63</v>
      </c>
      <c r="C19" s="24" t="s">
        <v>44</v>
      </c>
      <c r="D19" s="26">
        <v>80</v>
      </c>
      <c r="E19" s="26">
        <v>60</v>
      </c>
    </row>
    <row r="20" spans="2:5" ht="12">
      <c r="B20" s="24" t="s">
        <v>64</v>
      </c>
      <c r="C20" s="24" t="s">
        <v>45</v>
      </c>
      <c r="D20" s="26">
        <v>65</v>
      </c>
      <c r="E20" s="26">
        <v>65</v>
      </c>
    </row>
    <row r="21" spans="2:5" ht="12">
      <c r="B21" s="24" t="s">
        <v>65</v>
      </c>
      <c r="C21" s="24" t="s">
        <v>68</v>
      </c>
      <c r="D21" s="26">
        <v>120</v>
      </c>
      <c r="E21" s="26">
        <v>120</v>
      </c>
    </row>
    <row r="22" spans="2:5" ht="12">
      <c r="B22" s="24" t="s">
        <v>66</v>
      </c>
      <c r="C22" s="24" t="s">
        <v>48</v>
      </c>
      <c r="D22" s="26">
        <v>740</v>
      </c>
      <c r="E22" s="26">
        <v>740</v>
      </c>
    </row>
    <row r="23" spans="2:5" ht="12">
      <c r="B23" s="24" t="s">
        <v>67</v>
      </c>
      <c r="C23" s="24" t="s">
        <v>46</v>
      </c>
      <c r="D23" s="27">
        <v>180</v>
      </c>
      <c r="E23" s="27">
        <v>180</v>
      </c>
    </row>
    <row r="24" spans="2:5" ht="12.75" thickBot="1">
      <c r="B24" s="23" t="s">
        <v>71</v>
      </c>
      <c r="C24" s="23" t="s">
        <v>69</v>
      </c>
      <c r="D24" s="28">
        <v>500</v>
      </c>
      <c r="E24" s="28">
        <v>4000</v>
      </c>
    </row>
    <row r="27" ht="12.75" thickBot="1">
      <c r="A27" t="s">
        <v>32</v>
      </c>
    </row>
    <row r="28" spans="2:7" ht="12.75" thickBot="1">
      <c r="B28" s="68" t="s">
        <v>27</v>
      </c>
      <c r="C28" s="68" t="s">
        <v>28</v>
      </c>
      <c r="D28" s="68" t="s">
        <v>33</v>
      </c>
      <c r="E28" s="68" t="s">
        <v>34</v>
      </c>
      <c r="F28" s="68" t="s">
        <v>35</v>
      </c>
      <c r="G28" s="68" t="s">
        <v>36</v>
      </c>
    </row>
    <row r="29" spans="2:7" ht="12">
      <c r="B29" s="24" t="s">
        <v>71</v>
      </c>
      <c r="C29" s="24" t="s">
        <v>69</v>
      </c>
      <c r="D29" s="27">
        <v>4000</v>
      </c>
      <c r="E29" s="24" t="s">
        <v>102</v>
      </c>
      <c r="F29" s="24" t="s">
        <v>49</v>
      </c>
      <c r="G29" s="27">
        <v>0</v>
      </c>
    </row>
    <row r="30" spans="2:7" ht="12">
      <c r="B30" s="24" t="s">
        <v>58</v>
      </c>
      <c r="C30" s="24" t="s">
        <v>38</v>
      </c>
      <c r="D30" s="26">
        <v>200</v>
      </c>
      <c r="E30" s="24" t="s">
        <v>72</v>
      </c>
      <c r="F30" s="24" t="s">
        <v>49</v>
      </c>
      <c r="G30" s="24">
        <v>0</v>
      </c>
    </row>
    <row r="31" spans="2:7" ht="12">
      <c r="B31" s="24" t="s">
        <v>58</v>
      </c>
      <c r="C31" s="24" t="s">
        <v>38</v>
      </c>
      <c r="D31" s="26">
        <v>200</v>
      </c>
      <c r="E31" s="24" t="s">
        <v>73</v>
      </c>
      <c r="F31" s="24" t="s">
        <v>47</v>
      </c>
      <c r="G31" s="26">
        <v>100</v>
      </c>
    </row>
    <row r="32" spans="2:7" ht="12">
      <c r="B32" s="24" t="s">
        <v>59</v>
      </c>
      <c r="C32" s="24" t="s">
        <v>39</v>
      </c>
      <c r="D32" s="26">
        <v>100</v>
      </c>
      <c r="E32" s="24" t="s">
        <v>74</v>
      </c>
      <c r="F32" s="24" t="s">
        <v>49</v>
      </c>
      <c r="G32" s="24">
        <v>0</v>
      </c>
    </row>
    <row r="33" spans="2:7" ht="12">
      <c r="B33" s="24" t="s">
        <v>59</v>
      </c>
      <c r="C33" s="24" t="s">
        <v>39</v>
      </c>
      <c r="D33" s="26">
        <v>100</v>
      </c>
      <c r="E33" s="24" t="s">
        <v>75</v>
      </c>
      <c r="F33" s="24" t="s">
        <v>47</v>
      </c>
      <c r="G33" s="26">
        <v>40</v>
      </c>
    </row>
    <row r="34" spans="2:7" ht="12">
      <c r="B34" s="24" t="s">
        <v>60</v>
      </c>
      <c r="C34" s="24" t="s">
        <v>40</v>
      </c>
      <c r="D34" s="26">
        <v>200</v>
      </c>
      <c r="E34" s="24" t="s">
        <v>76</v>
      </c>
      <c r="F34" s="24" t="s">
        <v>49</v>
      </c>
      <c r="G34" s="24">
        <v>0</v>
      </c>
    </row>
    <row r="35" spans="2:7" ht="12">
      <c r="B35" s="24" t="s">
        <v>60</v>
      </c>
      <c r="C35" s="24" t="s">
        <v>40</v>
      </c>
      <c r="D35" s="26">
        <v>200</v>
      </c>
      <c r="E35" s="24" t="s">
        <v>77</v>
      </c>
      <c r="F35" s="24" t="s">
        <v>47</v>
      </c>
      <c r="G35" s="26">
        <v>100</v>
      </c>
    </row>
    <row r="36" spans="2:7" ht="12">
      <c r="B36" s="24" t="s">
        <v>61</v>
      </c>
      <c r="C36" s="24" t="s">
        <v>41</v>
      </c>
      <c r="D36" s="26">
        <v>100</v>
      </c>
      <c r="E36" s="24" t="s">
        <v>79</v>
      </c>
      <c r="F36" s="24" t="s">
        <v>49</v>
      </c>
      <c r="G36" s="24">
        <v>0</v>
      </c>
    </row>
    <row r="37" spans="2:7" ht="12">
      <c r="B37" s="24" t="s">
        <v>61</v>
      </c>
      <c r="C37" s="24" t="s">
        <v>41</v>
      </c>
      <c r="D37" s="26">
        <v>100</v>
      </c>
      <c r="E37" s="24" t="s">
        <v>78</v>
      </c>
      <c r="F37" s="24" t="s">
        <v>47</v>
      </c>
      <c r="G37" s="26">
        <v>40</v>
      </c>
    </row>
    <row r="38" spans="2:7" ht="12">
      <c r="B38" s="24" t="s">
        <v>62</v>
      </c>
      <c r="C38" s="24" t="s">
        <v>42</v>
      </c>
      <c r="D38" s="26">
        <v>200</v>
      </c>
      <c r="E38" s="24" t="s">
        <v>80</v>
      </c>
      <c r="F38" s="24" t="s">
        <v>49</v>
      </c>
      <c r="G38" s="24">
        <v>0</v>
      </c>
    </row>
    <row r="39" spans="2:7" ht="12">
      <c r="B39" s="24" t="s">
        <v>71</v>
      </c>
      <c r="C39" s="24" t="s">
        <v>69</v>
      </c>
      <c r="D39" s="27">
        <v>4000</v>
      </c>
      <c r="E39" s="24" t="s">
        <v>103</v>
      </c>
      <c r="F39" s="24" t="s">
        <v>49</v>
      </c>
      <c r="G39" s="24">
        <v>0</v>
      </c>
    </row>
    <row r="40" spans="2:7" ht="12">
      <c r="B40" s="24" t="s">
        <v>70</v>
      </c>
      <c r="C40" s="24" t="s">
        <v>43</v>
      </c>
      <c r="D40" s="26">
        <v>25</v>
      </c>
      <c r="E40" s="24" t="s">
        <v>104</v>
      </c>
      <c r="F40" s="24" t="s">
        <v>47</v>
      </c>
      <c r="G40" s="24">
        <v>0</v>
      </c>
    </row>
    <row r="41" spans="2:7" ht="12">
      <c r="B41" s="24" t="s">
        <v>63</v>
      </c>
      <c r="C41" s="24" t="s">
        <v>44</v>
      </c>
      <c r="D41" s="26">
        <v>60</v>
      </c>
      <c r="E41" s="24" t="s">
        <v>105</v>
      </c>
      <c r="F41" s="24" t="s">
        <v>47</v>
      </c>
      <c r="G41" s="24">
        <v>140</v>
      </c>
    </row>
    <row r="42" spans="2:7" ht="12">
      <c r="B42" s="24" t="s">
        <v>64</v>
      </c>
      <c r="C42" s="24" t="s">
        <v>45</v>
      </c>
      <c r="D42" s="26">
        <v>65</v>
      </c>
      <c r="E42" s="24" t="s">
        <v>82</v>
      </c>
      <c r="F42" s="24" t="s">
        <v>47</v>
      </c>
      <c r="G42" s="24">
        <v>0</v>
      </c>
    </row>
    <row r="43" spans="2:7" ht="12">
      <c r="B43" s="24" t="s">
        <v>65</v>
      </c>
      <c r="C43" s="24" t="s">
        <v>68</v>
      </c>
      <c r="D43" s="26">
        <v>120</v>
      </c>
      <c r="E43" s="24" t="s">
        <v>83</v>
      </c>
      <c r="F43" s="24" t="s">
        <v>47</v>
      </c>
      <c r="G43" s="24">
        <v>0</v>
      </c>
    </row>
    <row r="44" spans="2:7" ht="12">
      <c r="B44" s="24" t="s">
        <v>67</v>
      </c>
      <c r="C44" s="24" t="s">
        <v>46</v>
      </c>
      <c r="D44" s="27">
        <v>180</v>
      </c>
      <c r="E44" s="24" t="s">
        <v>106</v>
      </c>
      <c r="F44" s="24" t="s">
        <v>47</v>
      </c>
      <c r="G44" s="24">
        <v>0</v>
      </c>
    </row>
    <row r="45" spans="2:7" ht="12">
      <c r="B45" s="24" t="s">
        <v>63</v>
      </c>
      <c r="C45" s="24" t="s">
        <v>44</v>
      </c>
      <c r="D45" s="26">
        <v>60</v>
      </c>
      <c r="E45" s="24" t="s">
        <v>107</v>
      </c>
      <c r="F45" s="24" t="s">
        <v>49</v>
      </c>
      <c r="G45" s="26">
        <v>0</v>
      </c>
    </row>
    <row r="46" spans="2:7" ht="12">
      <c r="B46" s="24" t="s">
        <v>62</v>
      </c>
      <c r="C46" s="24" t="s">
        <v>42</v>
      </c>
      <c r="D46" s="26">
        <v>200</v>
      </c>
      <c r="E46" s="24" t="s">
        <v>81</v>
      </c>
      <c r="F46" s="24" t="s">
        <v>47</v>
      </c>
      <c r="G46" s="26">
        <v>50</v>
      </c>
    </row>
    <row r="47" spans="2:7" ht="12.75" thickBot="1">
      <c r="B47" s="23" t="s">
        <v>66</v>
      </c>
      <c r="C47" s="23" t="s">
        <v>48</v>
      </c>
      <c r="D47" s="25">
        <v>740</v>
      </c>
      <c r="E47" s="23" t="s">
        <v>108</v>
      </c>
      <c r="F47" s="23" t="s">
        <v>47</v>
      </c>
      <c r="G47" s="23">
        <v>0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8.8515625" style="0" customWidth="1"/>
    <col min="5" max="5" width="9.7109375" style="0" bestFit="1" customWidth="1"/>
    <col min="6" max="8" width="13.421875" style="0" bestFit="1" customWidth="1"/>
  </cols>
  <sheetData>
    <row r="1" ht="12">
      <c r="A1" s="1" t="s">
        <v>110</v>
      </c>
    </row>
    <row r="2" ht="12">
      <c r="A2" s="1" t="s">
        <v>101</v>
      </c>
    </row>
    <row r="3" ht="12">
      <c r="A3" s="1" t="s">
        <v>131</v>
      </c>
    </row>
    <row r="6" ht="12.75" thickBot="1">
      <c r="A6" t="s">
        <v>31</v>
      </c>
    </row>
    <row r="7" spans="2:8" ht="12">
      <c r="B7" s="69"/>
      <c r="C7" s="69"/>
      <c r="D7" s="69" t="s">
        <v>111</v>
      </c>
      <c r="E7" s="69" t="s">
        <v>113</v>
      </c>
      <c r="F7" s="69" t="s">
        <v>115</v>
      </c>
      <c r="G7" s="69" t="s">
        <v>117</v>
      </c>
      <c r="H7" s="69" t="s">
        <v>117</v>
      </c>
    </row>
    <row r="8" spans="2:8" ht="12.75" thickBot="1">
      <c r="B8" s="70" t="s">
        <v>27</v>
      </c>
      <c r="C8" s="70" t="s">
        <v>28</v>
      </c>
      <c r="D8" s="70" t="s">
        <v>112</v>
      </c>
      <c r="E8" s="70" t="s">
        <v>114</v>
      </c>
      <c r="F8" s="70" t="s">
        <v>116</v>
      </c>
      <c r="G8" s="70" t="s">
        <v>118</v>
      </c>
      <c r="H8" s="70" t="s">
        <v>119</v>
      </c>
    </row>
    <row r="9" spans="2:8" ht="12">
      <c r="B9" s="24" t="s">
        <v>58</v>
      </c>
      <c r="C9" s="24" t="s">
        <v>38</v>
      </c>
      <c r="D9" s="26">
        <v>200</v>
      </c>
      <c r="E9" s="26">
        <v>753</v>
      </c>
      <c r="F9" s="24">
        <v>753</v>
      </c>
      <c r="G9" s="24">
        <v>1E+30</v>
      </c>
      <c r="H9" s="24">
        <v>753</v>
      </c>
    </row>
    <row r="10" spans="2:8" ht="12">
      <c r="B10" s="24" t="s">
        <v>59</v>
      </c>
      <c r="C10" s="24" t="s">
        <v>39</v>
      </c>
      <c r="D10" s="26">
        <v>100</v>
      </c>
      <c r="E10" s="26">
        <v>706</v>
      </c>
      <c r="F10" s="24">
        <v>706</v>
      </c>
      <c r="G10" s="24">
        <v>1E+30</v>
      </c>
      <c r="H10" s="24">
        <v>706</v>
      </c>
    </row>
    <row r="11" spans="2:8" ht="12">
      <c r="B11" s="24" t="s">
        <v>60</v>
      </c>
      <c r="C11" s="24" t="s">
        <v>40</v>
      </c>
      <c r="D11" s="26">
        <v>200</v>
      </c>
      <c r="E11" s="26">
        <v>840</v>
      </c>
      <c r="F11" s="24">
        <v>840</v>
      </c>
      <c r="G11" s="24">
        <v>1E+30</v>
      </c>
      <c r="H11" s="24">
        <v>840</v>
      </c>
    </row>
    <row r="12" spans="2:8" ht="12">
      <c r="B12" s="24" t="s">
        <v>61</v>
      </c>
      <c r="C12" s="24" t="s">
        <v>41</v>
      </c>
      <c r="D12" s="26">
        <v>100</v>
      </c>
      <c r="E12" s="26">
        <v>650</v>
      </c>
      <c r="F12" s="24">
        <v>650</v>
      </c>
      <c r="G12" s="24">
        <v>1E+30</v>
      </c>
      <c r="H12" s="24">
        <v>650</v>
      </c>
    </row>
    <row r="13" spans="2:8" ht="12">
      <c r="B13" s="24" t="s">
        <v>62</v>
      </c>
      <c r="C13" s="24" t="s">
        <v>42</v>
      </c>
      <c r="D13" s="26">
        <v>200</v>
      </c>
      <c r="E13" s="26">
        <v>930</v>
      </c>
      <c r="F13" s="24">
        <v>930</v>
      </c>
      <c r="G13" s="24">
        <v>1E+30</v>
      </c>
      <c r="H13" s="24">
        <v>930</v>
      </c>
    </row>
    <row r="14" spans="2:8" ht="12">
      <c r="B14" s="24" t="s">
        <v>70</v>
      </c>
      <c r="C14" s="24" t="s">
        <v>43</v>
      </c>
      <c r="D14" s="26">
        <v>25</v>
      </c>
      <c r="E14" s="26">
        <v>1510</v>
      </c>
      <c r="F14" s="24">
        <v>1510</v>
      </c>
      <c r="G14" s="24">
        <v>1510</v>
      </c>
      <c r="H14" s="24">
        <v>1E+30</v>
      </c>
    </row>
    <row r="15" spans="2:8" ht="12">
      <c r="B15" s="24" t="s">
        <v>63</v>
      </c>
      <c r="C15" s="24" t="s">
        <v>44</v>
      </c>
      <c r="D15" s="26">
        <v>60</v>
      </c>
      <c r="E15" s="26">
        <v>-168</v>
      </c>
      <c r="F15" s="24">
        <v>-168</v>
      </c>
      <c r="G15" s="24">
        <v>168</v>
      </c>
      <c r="H15" s="24">
        <v>1E+30</v>
      </c>
    </row>
    <row r="16" spans="2:8" ht="12">
      <c r="B16" s="24" t="s">
        <v>64</v>
      </c>
      <c r="C16" s="24" t="s">
        <v>45</v>
      </c>
      <c r="D16" s="26">
        <v>65</v>
      </c>
      <c r="E16" s="26">
        <v>0</v>
      </c>
      <c r="F16" s="24">
        <v>0</v>
      </c>
      <c r="G16" s="24">
        <v>0</v>
      </c>
      <c r="H16" s="24">
        <v>1E+30</v>
      </c>
    </row>
    <row r="17" spans="2:8" ht="12">
      <c r="B17" s="24" t="s">
        <v>65</v>
      </c>
      <c r="C17" s="24" t="s">
        <v>68</v>
      </c>
      <c r="D17" s="26">
        <v>120</v>
      </c>
      <c r="E17" s="26">
        <v>0</v>
      </c>
      <c r="F17" s="24">
        <v>0</v>
      </c>
      <c r="G17" s="24">
        <v>0</v>
      </c>
      <c r="H17" s="24">
        <v>1E+30</v>
      </c>
    </row>
    <row r="18" spans="2:8" ht="12">
      <c r="B18" s="24" t="s">
        <v>66</v>
      </c>
      <c r="C18" s="24" t="s">
        <v>48</v>
      </c>
      <c r="D18" s="26">
        <v>740</v>
      </c>
      <c r="E18" s="26">
        <v>0</v>
      </c>
      <c r="F18" s="24">
        <v>0</v>
      </c>
      <c r="G18" s="24">
        <v>0</v>
      </c>
      <c r="H18" s="24">
        <v>1E+30</v>
      </c>
    </row>
    <row r="19" spans="2:8" ht="12">
      <c r="B19" s="24" t="s">
        <v>67</v>
      </c>
      <c r="C19" s="24" t="s">
        <v>46</v>
      </c>
      <c r="D19" s="27">
        <v>180</v>
      </c>
      <c r="E19" s="27">
        <v>3035</v>
      </c>
      <c r="F19" s="24">
        <v>3035</v>
      </c>
      <c r="G19" s="24">
        <v>3035</v>
      </c>
      <c r="H19" s="24">
        <v>1E+30</v>
      </c>
    </row>
    <row r="20" spans="2:8" ht="12.75" thickBot="1">
      <c r="B20" s="23" t="s">
        <v>71</v>
      </c>
      <c r="C20" s="23" t="s">
        <v>69</v>
      </c>
      <c r="D20" s="28">
        <v>4000</v>
      </c>
      <c r="E20" s="28">
        <v>30</v>
      </c>
      <c r="F20" s="23">
        <v>30</v>
      </c>
      <c r="G20" s="23">
        <v>30</v>
      </c>
      <c r="H20" s="23">
        <v>1E+30</v>
      </c>
    </row>
    <row r="22" ht="12">
      <c r="A22" t="s">
        <v>32</v>
      </c>
    </row>
    <row r="23" ht="12">
      <c r="B23" t="s">
        <v>120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8.8515625" style="0" customWidth="1"/>
    <col min="5" max="5" width="2.28125" style="0" customWidth="1"/>
    <col min="6" max="6" width="7.8515625" style="0" customWidth="1"/>
    <col min="7" max="7" width="8.00390625" style="0" bestFit="1" customWidth="1"/>
    <col min="8" max="8" width="2.28125" style="0" customWidth="1"/>
    <col min="9" max="9" width="7.8515625" style="0" customWidth="1"/>
    <col min="10" max="10" width="8.00390625" style="0" bestFit="1" customWidth="1"/>
  </cols>
  <sheetData>
    <row r="1" ht="12">
      <c r="A1" s="1" t="s">
        <v>121</v>
      </c>
    </row>
    <row r="2" ht="12">
      <c r="A2" s="1" t="s">
        <v>132</v>
      </c>
    </row>
    <row r="3" ht="12">
      <c r="A3" s="1" t="s">
        <v>131</v>
      </c>
    </row>
    <row r="5" ht="12.75" thickBot="1"/>
    <row r="6" spans="2:4" ht="12">
      <c r="B6" s="69"/>
      <c r="C6" s="69" t="s">
        <v>123</v>
      </c>
      <c r="D6" s="69"/>
    </row>
    <row r="7" spans="2:4" ht="12.75" thickBot="1">
      <c r="B7" s="70" t="s">
        <v>27</v>
      </c>
      <c r="C7" s="70" t="s">
        <v>28</v>
      </c>
      <c r="D7" s="70" t="s">
        <v>112</v>
      </c>
    </row>
    <row r="8" spans="2:4" ht="12.75" thickBot="1">
      <c r="B8" s="23" t="s">
        <v>96</v>
      </c>
      <c r="C8" s="23" t="s">
        <v>37</v>
      </c>
      <c r="D8" s="25">
        <v>1334170</v>
      </c>
    </row>
    <row r="10" ht="12.75" thickBot="1"/>
    <row r="11" spans="2:10" ht="12">
      <c r="B11" s="69"/>
      <c r="C11" s="69" t="s">
        <v>124</v>
      </c>
      <c r="D11" s="69"/>
      <c r="F11" s="69" t="s">
        <v>125</v>
      </c>
      <c r="G11" s="69" t="s">
        <v>123</v>
      </c>
      <c r="I11" s="69" t="s">
        <v>128</v>
      </c>
      <c r="J11" s="69" t="s">
        <v>123</v>
      </c>
    </row>
    <row r="12" spans="2:10" ht="12.75" thickBot="1">
      <c r="B12" s="70" t="s">
        <v>27</v>
      </c>
      <c r="C12" s="70" t="s">
        <v>28</v>
      </c>
      <c r="D12" s="70" t="s">
        <v>112</v>
      </c>
      <c r="F12" s="70" t="s">
        <v>126</v>
      </c>
      <c r="G12" s="70" t="s">
        <v>127</v>
      </c>
      <c r="I12" s="70" t="s">
        <v>126</v>
      </c>
      <c r="J12" s="70" t="s">
        <v>127</v>
      </c>
    </row>
    <row r="13" spans="2:10" ht="12">
      <c r="B13" s="24" t="s">
        <v>58</v>
      </c>
      <c r="C13" s="24" t="s">
        <v>38</v>
      </c>
      <c r="D13" s="26">
        <v>200</v>
      </c>
      <c r="F13" s="26">
        <v>100</v>
      </c>
      <c r="G13" s="26">
        <v>1258870</v>
      </c>
      <c r="I13" s="26">
        <v>200</v>
      </c>
      <c r="J13" s="26">
        <v>1334170</v>
      </c>
    </row>
    <row r="14" spans="2:10" ht="12">
      <c r="B14" s="24" t="s">
        <v>59</v>
      </c>
      <c r="C14" s="24" t="s">
        <v>39</v>
      </c>
      <c r="D14" s="26">
        <v>100</v>
      </c>
      <c r="F14" s="26">
        <v>60</v>
      </c>
      <c r="G14" s="26">
        <v>1305930</v>
      </c>
      <c r="I14" s="26">
        <v>100</v>
      </c>
      <c r="J14" s="26">
        <v>1334170</v>
      </c>
    </row>
    <row r="15" spans="2:10" ht="12">
      <c r="B15" s="24" t="s">
        <v>60</v>
      </c>
      <c r="C15" s="24" t="s">
        <v>40</v>
      </c>
      <c r="D15" s="26">
        <v>200</v>
      </c>
      <c r="F15" s="26">
        <v>100</v>
      </c>
      <c r="G15" s="26">
        <v>1250170</v>
      </c>
      <c r="I15" s="26">
        <v>200</v>
      </c>
      <c r="J15" s="26">
        <v>1334170</v>
      </c>
    </row>
    <row r="16" spans="2:10" ht="12">
      <c r="B16" s="24" t="s">
        <v>61</v>
      </c>
      <c r="C16" s="24" t="s">
        <v>41</v>
      </c>
      <c r="D16" s="26">
        <v>100</v>
      </c>
      <c r="F16" s="26">
        <v>60</v>
      </c>
      <c r="G16" s="26">
        <v>1308170</v>
      </c>
      <c r="I16" s="26">
        <v>100</v>
      </c>
      <c r="J16" s="26">
        <v>1334170</v>
      </c>
    </row>
    <row r="17" spans="2:10" ht="12">
      <c r="B17" s="24" t="s">
        <v>62</v>
      </c>
      <c r="C17" s="24" t="s">
        <v>42</v>
      </c>
      <c r="D17" s="26">
        <v>200</v>
      </c>
      <c r="F17" s="26">
        <v>150</v>
      </c>
      <c r="G17" s="26">
        <v>1287670</v>
      </c>
      <c r="I17" s="26">
        <v>200</v>
      </c>
      <c r="J17" s="26">
        <v>1334170</v>
      </c>
    </row>
    <row r="18" spans="2:10" ht="12">
      <c r="B18" s="24" t="s">
        <v>70</v>
      </c>
      <c r="C18" s="24" t="s">
        <v>43</v>
      </c>
      <c r="D18" s="26">
        <v>25</v>
      </c>
      <c r="F18" s="26">
        <v>25</v>
      </c>
      <c r="G18" s="26">
        <v>1334170</v>
      </c>
      <c r="I18" s="26">
        <v>25</v>
      </c>
      <c r="J18" s="26">
        <v>1334170</v>
      </c>
    </row>
    <row r="19" spans="2:10" ht="12">
      <c r="B19" s="24" t="s">
        <v>63</v>
      </c>
      <c r="C19" s="24" t="s">
        <v>44</v>
      </c>
      <c r="D19" s="26">
        <v>60</v>
      </c>
      <c r="F19" s="26">
        <v>60</v>
      </c>
      <c r="G19" s="26">
        <v>1334170</v>
      </c>
      <c r="I19" s="26">
        <v>200</v>
      </c>
      <c r="J19" s="26">
        <v>1310650</v>
      </c>
    </row>
    <row r="20" spans="2:10" ht="12">
      <c r="B20" s="24" t="s">
        <v>64</v>
      </c>
      <c r="C20" s="24" t="s">
        <v>45</v>
      </c>
      <c r="D20" s="26">
        <v>65</v>
      </c>
      <c r="F20" s="26">
        <v>65</v>
      </c>
      <c r="G20" s="26">
        <v>1334170</v>
      </c>
      <c r="I20" s="26">
        <v>65</v>
      </c>
      <c r="J20" s="26">
        <v>1334170</v>
      </c>
    </row>
    <row r="21" spans="2:10" ht="12">
      <c r="B21" s="24" t="s">
        <v>65</v>
      </c>
      <c r="C21" s="24" t="s">
        <v>68</v>
      </c>
      <c r="D21" s="26">
        <v>120</v>
      </c>
      <c r="F21" s="26">
        <v>120</v>
      </c>
      <c r="G21" s="26">
        <v>1334170</v>
      </c>
      <c r="I21" s="26">
        <v>120</v>
      </c>
      <c r="J21" s="26">
        <v>1334170</v>
      </c>
    </row>
    <row r="22" spans="2:10" ht="12">
      <c r="B22" s="24" t="s">
        <v>66</v>
      </c>
      <c r="C22" s="24" t="s">
        <v>48</v>
      </c>
      <c r="D22" s="26">
        <v>740</v>
      </c>
      <c r="F22" s="26">
        <v>740</v>
      </c>
      <c r="G22" s="26">
        <v>1334170</v>
      </c>
      <c r="I22" s="26">
        <v>740</v>
      </c>
      <c r="J22" s="26">
        <v>1334170</v>
      </c>
    </row>
    <row r="23" spans="2:10" ht="12">
      <c r="B23" s="24" t="s">
        <v>67</v>
      </c>
      <c r="C23" s="24" t="s">
        <v>46</v>
      </c>
      <c r="D23" s="27">
        <v>180</v>
      </c>
      <c r="F23" s="27">
        <v>180</v>
      </c>
      <c r="G23" s="27">
        <v>1334170</v>
      </c>
      <c r="I23" s="27">
        <v>180</v>
      </c>
      <c r="J23" s="27">
        <v>1334170</v>
      </c>
    </row>
    <row r="24" spans="2:10" ht="12.75" thickBot="1">
      <c r="B24" s="23" t="s">
        <v>71</v>
      </c>
      <c r="C24" s="23" t="s">
        <v>69</v>
      </c>
      <c r="D24" s="28">
        <v>4000</v>
      </c>
      <c r="F24" s="28">
        <v>4000</v>
      </c>
      <c r="G24" s="28">
        <v>1334170</v>
      </c>
      <c r="I24" s="28">
        <v>4000</v>
      </c>
      <c r="J24" s="28">
        <v>1334170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L30" sqref="L30"/>
    </sheetView>
  </sheetViews>
  <sheetFormatPr defaultColWidth="8.8515625" defaultRowHeight="12.75"/>
  <cols>
    <col min="1" max="1" width="18.28125" style="0" customWidth="1"/>
    <col min="2" max="2" width="6.7109375" style="0" customWidth="1"/>
    <col min="3" max="3" width="9.8515625" style="0" customWidth="1"/>
    <col min="4" max="4" width="6.8515625" style="0" customWidth="1"/>
    <col min="5" max="5" width="6.00390625" style="0" customWidth="1"/>
    <col min="6" max="6" width="8.7109375" style="0" customWidth="1"/>
    <col min="7" max="7" width="6.7109375" style="0" customWidth="1"/>
    <col min="8" max="8" width="9.8515625" style="0" customWidth="1"/>
    <col min="9" max="9" width="7.140625" style="0" customWidth="1"/>
    <col min="10" max="10" width="6.8515625" style="0" customWidth="1"/>
    <col min="11" max="11" width="7.140625" style="0" customWidth="1"/>
    <col min="12" max="12" width="6.8515625" style="0" customWidth="1"/>
    <col min="13" max="13" width="3.421875" style="0" customWidth="1"/>
    <col min="14" max="14" width="13.7109375" style="0" customWidth="1"/>
    <col min="15" max="15" width="7.421875" style="0" customWidth="1"/>
    <col min="16" max="16" width="7.00390625" style="0" customWidth="1"/>
  </cols>
  <sheetData>
    <row r="1" spans="1:14" ht="15">
      <c r="A1" s="18" t="s">
        <v>85</v>
      </c>
      <c r="N1" s="43" t="s">
        <v>21</v>
      </c>
    </row>
    <row r="2" spans="3:12" ht="17.25" customHeight="1">
      <c r="C2" s="72" t="s">
        <v>84</v>
      </c>
      <c r="D2" s="72"/>
      <c r="E2" s="72"/>
      <c r="F2" s="72"/>
      <c r="G2" s="72"/>
      <c r="H2" s="72" t="s">
        <v>1</v>
      </c>
      <c r="I2" s="72"/>
      <c r="J2" s="72"/>
      <c r="K2" s="72"/>
      <c r="L2" s="72"/>
    </row>
    <row r="3" spans="1:16" ht="33">
      <c r="A3" s="34" t="s">
        <v>0</v>
      </c>
      <c r="B3" s="34" t="s">
        <v>19</v>
      </c>
      <c r="C3" s="34" t="s">
        <v>16</v>
      </c>
      <c r="D3" s="34" t="s">
        <v>13</v>
      </c>
      <c r="E3" s="35" t="s">
        <v>20</v>
      </c>
      <c r="F3" s="34" t="s">
        <v>14</v>
      </c>
      <c r="G3" s="35" t="s">
        <v>15</v>
      </c>
      <c r="H3" s="34" t="s">
        <v>16</v>
      </c>
      <c r="I3" s="34" t="s">
        <v>13</v>
      </c>
      <c r="J3" s="36" t="s">
        <v>20</v>
      </c>
      <c r="K3" s="34" t="s">
        <v>14</v>
      </c>
      <c r="L3" s="37" t="s">
        <v>15</v>
      </c>
      <c r="N3" s="5" t="s">
        <v>0</v>
      </c>
      <c r="O3" s="40" t="s">
        <v>22</v>
      </c>
      <c r="P3" s="11" t="s">
        <v>23</v>
      </c>
    </row>
    <row r="4" spans="1:16" ht="12">
      <c r="A4" s="3" t="s">
        <v>2</v>
      </c>
      <c r="B4" s="30">
        <v>0</v>
      </c>
      <c r="C4" s="3">
        <f>7.5*770</f>
        <v>5775</v>
      </c>
      <c r="D4" s="3">
        <v>2223</v>
      </c>
      <c r="E4" s="10">
        <f aca="true" t="shared" si="0" ref="E4:E11">C4-D4</f>
        <v>3552</v>
      </c>
      <c r="F4" s="3">
        <v>5022</v>
      </c>
      <c r="G4" s="10">
        <f aca="true" t="shared" si="1" ref="G4:G11">C4-F4</f>
        <v>753</v>
      </c>
      <c r="H4" s="3">
        <f aca="true" t="shared" si="2" ref="H4:H11">C4*$B4</f>
        <v>0</v>
      </c>
      <c r="I4" s="3">
        <f aca="true" t="shared" si="3" ref="I4:I11">D4*$B4</f>
        <v>0</v>
      </c>
      <c r="J4" s="15">
        <f aca="true" t="shared" si="4" ref="J4:J11">E4*$B4</f>
        <v>0</v>
      </c>
      <c r="K4" s="3">
        <f aca="true" t="shared" si="5" ref="K4:K11">F4*$B4</f>
        <v>0</v>
      </c>
      <c r="L4" s="16">
        <f aca="true" t="shared" si="6" ref="L4:L11">G4*$B4</f>
        <v>0</v>
      </c>
      <c r="N4" s="3" t="s">
        <v>2</v>
      </c>
      <c r="O4" s="39">
        <v>100</v>
      </c>
      <c r="P4" s="9">
        <v>200</v>
      </c>
    </row>
    <row r="5" spans="1:16" ht="12">
      <c r="A5" s="3" t="s">
        <v>3</v>
      </c>
      <c r="B5" s="30">
        <v>0</v>
      </c>
      <c r="C5" s="3">
        <f>5.8*660</f>
        <v>3828</v>
      </c>
      <c r="D5" s="3">
        <v>1240</v>
      </c>
      <c r="E5" s="10">
        <f t="shared" si="0"/>
        <v>2588</v>
      </c>
      <c r="F5" s="3">
        <v>3122</v>
      </c>
      <c r="G5" s="10">
        <f t="shared" si="1"/>
        <v>706</v>
      </c>
      <c r="H5" s="3">
        <f t="shared" si="2"/>
        <v>0</v>
      </c>
      <c r="I5" s="3">
        <f t="shared" si="3"/>
        <v>0</v>
      </c>
      <c r="J5" s="15">
        <f t="shared" si="4"/>
        <v>0</v>
      </c>
      <c r="K5" s="3">
        <f t="shared" si="5"/>
        <v>0</v>
      </c>
      <c r="L5" s="16">
        <f t="shared" si="6"/>
        <v>0</v>
      </c>
      <c r="N5" s="3" t="s">
        <v>3</v>
      </c>
      <c r="O5" s="39">
        <v>60</v>
      </c>
      <c r="P5" s="9">
        <v>100</v>
      </c>
    </row>
    <row r="6" spans="1:16" ht="12">
      <c r="A6" s="19" t="s">
        <v>4</v>
      </c>
      <c r="B6" s="30">
        <v>0</v>
      </c>
      <c r="C6" s="3">
        <f>6.5*660</f>
        <v>4290</v>
      </c>
      <c r="D6" s="3">
        <v>1251</v>
      </c>
      <c r="E6" s="10">
        <f t="shared" si="0"/>
        <v>3039</v>
      </c>
      <c r="F6" s="3">
        <v>3450</v>
      </c>
      <c r="G6" s="10">
        <f t="shared" si="1"/>
        <v>840</v>
      </c>
      <c r="H6" s="3">
        <f t="shared" si="2"/>
        <v>0</v>
      </c>
      <c r="I6" s="3">
        <f t="shared" si="3"/>
        <v>0</v>
      </c>
      <c r="J6" s="15">
        <f t="shared" si="4"/>
        <v>0</v>
      </c>
      <c r="K6" s="3">
        <f t="shared" si="5"/>
        <v>0</v>
      </c>
      <c r="L6" s="16">
        <f t="shared" si="6"/>
        <v>0</v>
      </c>
      <c r="N6" s="19" t="s">
        <v>4</v>
      </c>
      <c r="O6" s="39">
        <v>100</v>
      </c>
      <c r="P6" s="38">
        <v>200</v>
      </c>
    </row>
    <row r="7" spans="1:16" ht="12">
      <c r="A7" s="3" t="s">
        <v>5</v>
      </c>
      <c r="B7" s="30">
        <v>0</v>
      </c>
      <c r="C7" s="3">
        <f>6.5*800</f>
        <v>5200</v>
      </c>
      <c r="D7" s="3">
        <v>1990</v>
      </c>
      <c r="E7" s="10">
        <f t="shared" si="0"/>
        <v>3210</v>
      </c>
      <c r="F7" s="3">
        <v>4550</v>
      </c>
      <c r="G7" s="10">
        <f t="shared" si="1"/>
        <v>650</v>
      </c>
      <c r="H7" s="3">
        <f t="shared" si="2"/>
        <v>0</v>
      </c>
      <c r="I7" s="3">
        <f t="shared" si="3"/>
        <v>0</v>
      </c>
      <c r="J7" s="15">
        <f t="shared" si="4"/>
        <v>0</v>
      </c>
      <c r="K7" s="3">
        <f t="shared" si="5"/>
        <v>0</v>
      </c>
      <c r="L7" s="16">
        <f t="shared" si="6"/>
        <v>0</v>
      </c>
      <c r="N7" s="3" t="s">
        <v>5</v>
      </c>
      <c r="O7" s="39">
        <v>60</v>
      </c>
      <c r="P7" s="9">
        <v>100</v>
      </c>
    </row>
    <row r="8" spans="1:16" ht="21.75" customHeight="1">
      <c r="A8" s="17" t="s">
        <v>6</v>
      </c>
      <c r="B8" s="30">
        <v>0</v>
      </c>
      <c r="C8" s="3">
        <f>9*820</f>
        <v>7380</v>
      </c>
      <c r="D8" s="3">
        <v>3950</v>
      </c>
      <c r="E8" s="10">
        <f t="shared" si="0"/>
        <v>3430</v>
      </c>
      <c r="F8" s="3">
        <v>6450</v>
      </c>
      <c r="G8" s="10">
        <f t="shared" si="1"/>
        <v>930</v>
      </c>
      <c r="H8" s="3">
        <f t="shared" si="2"/>
        <v>0</v>
      </c>
      <c r="I8" s="3">
        <f t="shared" si="3"/>
        <v>0</v>
      </c>
      <c r="J8" s="15">
        <f t="shared" si="4"/>
        <v>0</v>
      </c>
      <c r="K8" s="3">
        <f t="shared" si="5"/>
        <v>0</v>
      </c>
      <c r="L8" s="16">
        <f t="shared" si="6"/>
        <v>0</v>
      </c>
      <c r="N8" s="17" t="s">
        <v>6</v>
      </c>
      <c r="O8" s="39">
        <v>150</v>
      </c>
      <c r="P8" s="38">
        <v>200</v>
      </c>
    </row>
    <row r="9" spans="1:16" ht="12">
      <c r="A9" s="41" t="s">
        <v>7</v>
      </c>
      <c r="B9" s="42">
        <v>0</v>
      </c>
      <c r="C9" s="42">
        <f aca="true" t="shared" si="7" ref="C9:L9">SUM(C4:C8)</f>
        <v>26473</v>
      </c>
      <c r="D9" s="42">
        <f t="shared" si="7"/>
        <v>10654</v>
      </c>
      <c r="E9" s="42">
        <f t="shared" si="7"/>
        <v>15819</v>
      </c>
      <c r="F9" s="42">
        <f t="shared" si="7"/>
        <v>22594</v>
      </c>
      <c r="G9" s="42">
        <f t="shared" si="7"/>
        <v>3879</v>
      </c>
      <c r="H9" s="42">
        <f t="shared" si="7"/>
        <v>0</v>
      </c>
      <c r="I9" s="42">
        <f t="shared" si="7"/>
        <v>0</v>
      </c>
      <c r="J9" s="42">
        <f t="shared" si="7"/>
        <v>0</v>
      </c>
      <c r="K9" s="42">
        <f t="shared" si="7"/>
        <v>0</v>
      </c>
      <c r="L9" s="42">
        <f t="shared" si="7"/>
        <v>0</v>
      </c>
      <c r="N9" s="3" t="s">
        <v>11</v>
      </c>
      <c r="O9" s="39">
        <v>25</v>
      </c>
      <c r="P9" s="9">
        <v>25</v>
      </c>
    </row>
    <row r="10" spans="1:16" ht="12">
      <c r="A10" s="3" t="s">
        <v>11</v>
      </c>
      <c r="B10" s="30">
        <v>0</v>
      </c>
      <c r="C10" s="3">
        <f>65*145</f>
        <v>9425</v>
      </c>
      <c r="D10" s="3">
        <v>2985</v>
      </c>
      <c r="E10" s="10">
        <f t="shared" si="0"/>
        <v>6440</v>
      </c>
      <c r="F10" s="3">
        <v>7915</v>
      </c>
      <c r="G10" s="10">
        <f t="shared" si="1"/>
        <v>1510</v>
      </c>
      <c r="H10" s="3">
        <f t="shared" si="2"/>
        <v>0</v>
      </c>
      <c r="I10" s="3">
        <f t="shared" si="3"/>
        <v>0</v>
      </c>
      <c r="J10" s="15">
        <f t="shared" si="4"/>
        <v>0</v>
      </c>
      <c r="K10" s="3">
        <f t="shared" si="5"/>
        <v>0</v>
      </c>
      <c r="L10" s="16">
        <f t="shared" si="6"/>
        <v>0</v>
      </c>
      <c r="N10" s="3" t="s">
        <v>9</v>
      </c>
      <c r="O10" s="39">
        <v>60</v>
      </c>
      <c r="P10" s="9">
        <v>200</v>
      </c>
    </row>
    <row r="11" spans="1:16" ht="24">
      <c r="A11" s="3" t="s">
        <v>9</v>
      </c>
      <c r="B11" s="30">
        <v>0</v>
      </c>
      <c r="C11" s="3">
        <f>3.8*1450</f>
        <v>5510</v>
      </c>
      <c r="D11" s="3">
        <v>2450</v>
      </c>
      <c r="E11" s="10">
        <f t="shared" si="0"/>
        <v>3060</v>
      </c>
      <c r="F11" s="3">
        <v>5678</v>
      </c>
      <c r="G11" s="10">
        <f t="shared" si="1"/>
        <v>-168</v>
      </c>
      <c r="H11" s="3">
        <f t="shared" si="2"/>
        <v>0</v>
      </c>
      <c r="I11" s="3">
        <f t="shared" si="3"/>
        <v>0</v>
      </c>
      <c r="J11" s="15">
        <f t="shared" si="4"/>
        <v>0</v>
      </c>
      <c r="K11" s="3">
        <f t="shared" si="5"/>
        <v>0</v>
      </c>
      <c r="L11" s="16">
        <f t="shared" si="6"/>
        <v>0</v>
      </c>
      <c r="N11" s="3" t="s">
        <v>10</v>
      </c>
      <c r="O11" s="39">
        <v>65</v>
      </c>
      <c r="P11" s="9">
        <v>65</v>
      </c>
    </row>
    <row r="12" spans="1:16" ht="12">
      <c r="A12" s="3" t="s">
        <v>10</v>
      </c>
      <c r="B12" s="30">
        <v>0</v>
      </c>
      <c r="C12" s="73" t="s">
        <v>86</v>
      </c>
      <c r="D12" s="74"/>
      <c r="E12" s="74"/>
      <c r="F12" s="74"/>
      <c r="G12" s="74"/>
      <c r="H12" s="74"/>
      <c r="I12" s="74"/>
      <c r="J12" s="74"/>
      <c r="K12" s="74"/>
      <c r="L12" s="75"/>
      <c r="N12" s="4" t="s">
        <v>54</v>
      </c>
      <c r="O12" s="39">
        <v>120</v>
      </c>
      <c r="P12" s="9">
        <v>120</v>
      </c>
    </row>
    <row r="13" spans="1:16" ht="12">
      <c r="A13" s="4" t="s">
        <v>54</v>
      </c>
      <c r="B13" s="30">
        <v>0</v>
      </c>
      <c r="C13" s="76"/>
      <c r="D13" s="77"/>
      <c r="E13" s="77"/>
      <c r="F13" s="77"/>
      <c r="G13" s="77"/>
      <c r="H13" s="77"/>
      <c r="I13" s="77"/>
      <c r="J13" s="77"/>
      <c r="K13" s="77"/>
      <c r="L13" s="78"/>
      <c r="N13" s="4" t="s">
        <v>18</v>
      </c>
      <c r="O13" s="39">
        <v>180</v>
      </c>
      <c r="P13" s="9">
        <v>180</v>
      </c>
    </row>
    <row r="14" spans="1:16" s="2" customFormat="1" ht="12">
      <c r="A14" s="41" t="s">
        <v>12</v>
      </c>
      <c r="B14" s="42">
        <v>740</v>
      </c>
      <c r="C14" s="42">
        <f aca="true" t="shared" si="8" ref="C14:L14">SUM(C9:C13)</f>
        <v>41408</v>
      </c>
      <c r="D14" s="42">
        <f t="shared" si="8"/>
        <v>16089</v>
      </c>
      <c r="E14" s="42">
        <f t="shared" si="8"/>
        <v>25319</v>
      </c>
      <c r="F14" s="42">
        <f t="shared" si="8"/>
        <v>36187</v>
      </c>
      <c r="G14" s="42">
        <f t="shared" si="8"/>
        <v>5221</v>
      </c>
      <c r="H14" s="42">
        <f t="shared" si="8"/>
        <v>0</v>
      </c>
      <c r="I14" s="42">
        <f t="shared" si="8"/>
        <v>0</v>
      </c>
      <c r="J14" s="42">
        <f t="shared" si="8"/>
        <v>0</v>
      </c>
      <c r="K14" s="42">
        <f t="shared" si="8"/>
        <v>0</v>
      </c>
      <c r="L14" s="42">
        <f t="shared" si="8"/>
        <v>0</v>
      </c>
      <c r="N14" s="4" t="s">
        <v>55</v>
      </c>
      <c r="O14" s="39">
        <v>0</v>
      </c>
      <c r="P14" s="9">
        <v>4000</v>
      </c>
    </row>
    <row r="15" spans="1:16" ht="22.5" customHeight="1">
      <c r="A15" s="4" t="s">
        <v>18</v>
      </c>
      <c r="B15" s="31">
        <v>0</v>
      </c>
      <c r="C15" s="3">
        <f>9000*1.35+500</f>
        <v>12650</v>
      </c>
      <c r="D15" s="4">
        <v>6450</v>
      </c>
      <c r="E15" s="10">
        <f>C15-D15</f>
        <v>6200</v>
      </c>
      <c r="F15" s="4">
        <v>9615</v>
      </c>
      <c r="G15" s="10">
        <f>C15-F15</f>
        <v>3035</v>
      </c>
      <c r="H15" s="3">
        <f aca="true" t="shared" si="9" ref="H15:L16">C15*$B15</f>
        <v>0</v>
      </c>
      <c r="I15" s="3">
        <f t="shared" si="9"/>
        <v>0</v>
      </c>
      <c r="J15" s="15">
        <f t="shared" si="9"/>
        <v>0</v>
      </c>
      <c r="K15" s="3">
        <f t="shared" si="9"/>
        <v>0</v>
      </c>
      <c r="L15" s="16">
        <f t="shared" si="9"/>
        <v>0</v>
      </c>
      <c r="N15" s="4" t="s">
        <v>12</v>
      </c>
      <c r="O15" s="39">
        <v>740</v>
      </c>
      <c r="P15" s="9">
        <v>740</v>
      </c>
    </row>
    <row r="16" spans="1:12" s="2" customFormat="1" ht="27" customHeight="1">
      <c r="A16" s="4" t="s">
        <v>55</v>
      </c>
      <c r="B16" s="31">
        <v>0</v>
      </c>
      <c r="C16" s="7">
        <f>110*6.2</f>
        <v>682</v>
      </c>
      <c r="D16" s="8">
        <v>540</v>
      </c>
      <c r="E16" s="12">
        <f>C16-D16</f>
        <v>142</v>
      </c>
      <c r="F16" s="8">
        <v>652</v>
      </c>
      <c r="G16" s="10">
        <f>C16-F16</f>
        <v>30</v>
      </c>
      <c r="H16" s="3">
        <f t="shared" si="9"/>
        <v>0</v>
      </c>
      <c r="I16" s="3">
        <f t="shared" si="9"/>
        <v>0</v>
      </c>
      <c r="J16" s="15">
        <f t="shared" si="9"/>
        <v>0</v>
      </c>
      <c r="K16" s="3">
        <f t="shared" si="9"/>
        <v>0</v>
      </c>
      <c r="L16" s="16">
        <f t="shared" si="9"/>
        <v>0</v>
      </c>
    </row>
    <row r="17" spans="1:16" s="2" customFormat="1" ht="12">
      <c r="A17" s="6" t="s">
        <v>17</v>
      </c>
      <c r="B17" s="5" t="s">
        <v>8</v>
      </c>
      <c r="C17" s="5" t="s">
        <v>8</v>
      </c>
      <c r="D17" s="5" t="s">
        <v>8</v>
      </c>
      <c r="E17" s="11" t="s">
        <v>8</v>
      </c>
      <c r="F17" s="5" t="s">
        <v>8</v>
      </c>
      <c r="G17" s="11" t="s">
        <v>8</v>
      </c>
      <c r="H17" s="29">
        <f>H16+H15+H14</f>
        <v>0</v>
      </c>
      <c r="I17" s="29">
        <f>I16+I15+I14</f>
        <v>0</v>
      </c>
      <c r="J17" s="29">
        <f>J16+J15+J14</f>
        <v>0</v>
      </c>
      <c r="K17" s="29">
        <f>K16+K15+K14</f>
        <v>0</v>
      </c>
      <c r="L17" s="29">
        <f>L16+L15+L14</f>
        <v>0</v>
      </c>
      <c r="N17"/>
      <c r="O17"/>
      <c r="P17"/>
    </row>
    <row r="19" spans="1:2" ht="12">
      <c r="A19" s="32"/>
      <c r="B19" s="1" t="s">
        <v>56</v>
      </c>
    </row>
    <row r="20" spans="1:2" ht="12">
      <c r="A20" s="33"/>
      <c r="B20" s="1" t="s">
        <v>57</v>
      </c>
    </row>
    <row r="21" ht="12">
      <c r="B21" s="20"/>
    </row>
  </sheetData>
  <sheetProtection/>
  <mergeCells count="3">
    <mergeCell ref="C2:G2"/>
    <mergeCell ref="H2:L2"/>
    <mergeCell ref="C12:L1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85" zoomScaleNormal="85" workbookViewId="0" topLeftCell="A1">
      <selection activeCell="B4" sqref="B4"/>
    </sheetView>
  </sheetViews>
  <sheetFormatPr defaultColWidth="8.8515625" defaultRowHeight="12.75"/>
  <cols>
    <col min="1" max="1" width="18.28125" style="0" customWidth="1"/>
    <col min="2" max="2" width="6.7109375" style="0" customWidth="1"/>
    <col min="3" max="3" width="9.8515625" style="0" customWidth="1"/>
    <col min="4" max="4" width="6.8515625" style="0" customWidth="1"/>
    <col min="5" max="5" width="6.00390625" style="0" customWidth="1"/>
    <col min="6" max="6" width="8.7109375" style="0" customWidth="1"/>
    <col min="7" max="7" width="6.7109375" style="0" customWidth="1"/>
    <col min="8" max="8" width="9.8515625" style="0" customWidth="1"/>
    <col min="9" max="10" width="8.00390625" style="0" bestFit="1" customWidth="1"/>
    <col min="11" max="11" width="8.7109375" style="0" bestFit="1" customWidth="1"/>
    <col min="12" max="12" width="8.00390625" style="0" bestFit="1" customWidth="1"/>
    <col min="13" max="13" width="8.8515625" style="0" customWidth="1"/>
    <col min="14" max="14" width="17.7109375" style="0" hidden="1" customWidth="1"/>
    <col min="15" max="15" width="7.421875" style="0" hidden="1" customWidth="1"/>
    <col min="16" max="16" width="7.00390625" style="0" hidden="1" customWidth="1"/>
  </cols>
  <sheetData>
    <row r="1" spans="1:14" ht="15">
      <c r="A1" s="18" t="s">
        <v>97</v>
      </c>
      <c r="N1" s="43" t="s">
        <v>21</v>
      </c>
    </row>
    <row r="2" spans="3:12" ht="17.25" customHeight="1">
      <c r="C2" s="72" t="s">
        <v>84</v>
      </c>
      <c r="D2" s="72"/>
      <c r="E2" s="72"/>
      <c r="F2" s="72"/>
      <c r="G2" s="72"/>
      <c r="H2" s="72" t="s">
        <v>1</v>
      </c>
      <c r="I2" s="72"/>
      <c r="J2" s="72"/>
      <c r="K2" s="72"/>
      <c r="L2" s="72"/>
    </row>
    <row r="3" spans="1:16" ht="33">
      <c r="A3" s="34" t="s">
        <v>0</v>
      </c>
      <c r="B3" s="34" t="s">
        <v>19</v>
      </c>
      <c r="C3" s="34" t="s">
        <v>16</v>
      </c>
      <c r="D3" s="34" t="s">
        <v>13</v>
      </c>
      <c r="E3" s="35" t="s">
        <v>20</v>
      </c>
      <c r="F3" s="34" t="s">
        <v>14</v>
      </c>
      <c r="G3" s="44" t="s">
        <v>15</v>
      </c>
      <c r="H3" s="34" t="s">
        <v>16</v>
      </c>
      <c r="I3" s="34" t="s">
        <v>13</v>
      </c>
      <c r="J3" s="36" t="s">
        <v>20</v>
      </c>
      <c r="K3" s="34" t="s">
        <v>14</v>
      </c>
      <c r="L3" s="37" t="s">
        <v>15</v>
      </c>
      <c r="N3" s="5" t="s">
        <v>0</v>
      </c>
      <c r="O3" s="40" t="s">
        <v>22</v>
      </c>
      <c r="P3" s="11" t="s">
        <v>23</v>
      </c>
    </row>
    <row r="4" spans="1:16" ht="12">
      <c r="A4" s="3" t="s">
        <v>2</v>
      </c>
      <c r="B4" s="30">
        <v>150</v>
      </c>
      <c r="C4" s="3">
        <f>7.5*770</f>
        <v>5775</v>
      </c>
      <c r="D4" s="3">
        <v>2223</v>
      </c>
      <c r="E4" s="10">
        <f>C4-D4</f>
        <v>3552</v>
      </c>
      <c r="F4" s="3">
        <v>5022</v>
      </c>
      <c r="G4" s="13">
        <f>C4-F4</f>
        <v>753</v>
      </c>
      <c r="H4" s="3">
        <f aca="true" t="shared" si="0" ref="H4:L8">C4*$B4</f>
        <v>866250</v>
      </c>
      <c r="I4" s="3">
        <f t="shared" si="0"/>
        <v>333450</v>
      </c>
      <c r="J4" s="15">
        <f t="shared" si="0"/>
        <v>532800</v>
      </c>
      <c r="K4" s="3">
        <f t="shared" si="0"/>
        <v>753300</v>
      </c>
      <c r="L4" s="16">
        <f t="shared" si="0"/>
        <v>112950</v>
      </c>
      <c r="N4" s="3" t="s">
        <v>2</v>
      </c>
      <c r="O4" s="39">
        <v>150</v>
      </c>
      <c r="P4" s="9">
        <v>200</v>
      </c>
    </row>
    <row r="5" spans="1:16" ht="12">
      <c r="A5" s="3" t="s">
        <v>3</v>
      </c>
      <c r="B5" s="30">
        <v>50</v>
      </c>
      <c r="C5" s="3">
        <f>5.8*660</f>
        <v>3828</v>
      </c>
      <c r="D5" s="3">
        <v>1240</v>
      </c>
      <c r="E5" s="10">
        <f>C5-D5</f>
        <v>2588</v>
      </c>
      <c r="F5" s="3">
        <v>3122</v>
      </c>
      <c r="G5" s="13">
        <f>C5-F5</f>
        <v>706</v>
      </c>
      <c r="H5" s="3">
        <f t="shared" si="0"/>
        <v>191400</v>
      </c>
      <c r="I5" s="3">
        <f t="shared" si="0"/>
        <v>62000</v>
      </c>
      <c r="J5" s="15">
        <f t="shared" si="0"/>
        <v>129400</v>
      </c>
      <c r="K5" s="3">
        <f t="shared" si="0"/>
        <v>156100</v>
      </c>
      <c r="L5" s="16">
        <f t="shared" si="0"/>
        <v>35300</v>
      </c>
      <c r="N5" s="3" t="s">
        <v>3</v>
      </c>
      <c r="O5" s="39">
        <v>50</v>
      </c>
      <c r="P5" s="9">
        <v>100</v>
      </c>
    </row>
    <row r="6" spans="1:16" ht="12">
      <c r="A6" s="19" t="s">
        <v>4</v>
      </c>
      <c r="B6" s="30">
        <v>100</v>
      </c>
      <c r="C6" s="3">
        <f>6.5*660</f>
        <v>4290</v>
      </c>
      <c r="D6" s="3">
        <v>1251</v>
      </c>
      <c r="E6" s="10">
        <f>C6-D6</f>
        <v>3039</v>
      </c>
      <c r="F6" s="3">
        <v>3450</v>
      </c>
      <c r="G6" s="13">
        <f>C6-F6</f>
        <v>840</v>
      </c>
      <c r="H6" s="3">
        <f t="shared" si="0"/>
        <v>429000</v>
      </c>
      <c r="I6" s="3">
        <f t="shared" si="0"/>
        <v>125100</v>
      </c>
      <c r="J6" s="15">
        <f t="shared" si="0"/>
        <v>303900</v>
      </c>
      <c r="K6" s="3">
        <f t="shared" si="0"/>
        <v>345000</v>
      </c>
      <c r="L6" s="16">
        <f t="shared" si="0"/>
        <v>84000</v>
      </c>
      <c r="N6" s="19" t="s">
        <v>4</v>
      </c>
      <c r="O6" s="39">
        <v>100</v>
      </c>
      <c r="P6" s="38">
        <v>200</v>
      </c>
    </row>
    <row r="7" spans="1:16" ht="12">
      <c r="A7" s="3" t="s">
        <v>5</v>
      </c>
      <c r="B7" s="30">
        <v>50</v>
      </c>
      <c r="C7" s="3">
        <f>6.5*800</f>
        <v>5200</v>
      </c>
      <c r="D7" s="3">
        <v>1990</v>
      </c>
      <c r="E7" s="10">
        <f>C7-D7</f>
        <v>3210</v>
      </c>
      <c r="F7" s="3">
        <v>4550</v>
      </c>
      <c r="G7" s="13">
        <f>C7-F7</f>
        <v>650</v>
      </c>
      <c r="H7" s="3">
        <f t="shared" si="0"/>
        <v>260000</v>
      </c>
      <c r="I7" s="3">
        <f t="shared" si="0"/>
        <v>99500</v>
      </c>
      <c r="J7" s="15">
        <f t="shared" si="0"/>
        <v>160500</v>
      </c>
      <c r="K7" s="3">
        <f t="shared" si="0"/>
        <v>227500</v>
      </c>
      <c r="L7" s="16">
        <f t="shared" si="0"/>
        <v>32500</v>
      </c>
      <c r="N7" s="3" t="s">
        <v>5</v>
      </c>
      <c r="O7" s="39">
        <v>50</v>
      </c>
      <c r="P7" s="9">
        <v>100</v>
      </c>
    </row>
    <row r="8" spans="1:16" ht="21.75" customHeight="1">
      <c r="A8" s="17" t="s">
        <v>6</v>
      </c>
      <c r="B8" s="30">
        <v>100</v>
      </c>
      <c r="C8" s="3">
        <f>9*820</f>
        <v>7380</v>
      </c>
      <c r="D8" s="3">
        <v>3950</v>
      </c>
      <c r="E8" s="10">
        <f>C8-D8</f>
        <v>3430</v>
      </c>
      <c r="F8" s="3">
        <v>6450</v>
      </c>
      <c r="G8" s="13">
        <f>C8-F8</f>
        <v>930</v>
      </c>
      <c r="H8" s="3">
        <f t="shared" si="0"/>
        <v>738000</v>
      </c>
      <c r="I8" s="3">
        <f t="shared" si="0"/>
        <v>395000</v>
      </c>
      <c r="J8" s="15">
        <f t="shared" si="0"/>
        <v>343000</v>
      </c>
      <c r="K8" s="3">
        <f t="shared" si="0"/>
        <v>645000</v>
      </c>
      <c r="L8" s="16">
        <f t="shared" si="0"/>
        <v>93000</v>
      </c>
      <c r="N8" s="17" t="s">
        <v>6</v>
      </c>
      <c r="O8" s="39">
        <v>100</v>
      </c>
      <c r="P8" s="38">
        <v>200</v>
      </c>
    </row>
    <row r="9" spans="1:16" ht="12">
      <c r="A9" s="41" t="s">
        <v>7</v>
      </c>
      <c r="B9" s="42">
        <f aca="true" t="shared" si="1" ref="B9:L9">SUM(B4:B8)</f>
        <v>450</v>
      </c>
      <c r="C9" s="42">
        <f t="shared" si="1"/>
        <v>26473</v>
      </c>
      <c r="D9" s="42">
        <f t="shared" si="1"/>
        <v>10654</v>
      </c>
      <c r="E9" s="42">
        <f t="shared" si="1"/>
        <v>15819</v>
      </c>
      <c r="F9" s="42">
        <f t="shared" si="1"/>
        <v>22594</v>
      </c>
      <c r="G9" s="42">
        <f t="shared" si="1"/>
        <v>3879</v>
      </c>
      <c r="H9" s="42">
        <f t="shared" si="1"/>
        <v>2484650</v>
      </c>
      <c r="I9" s="42">
        <f t="shared" si="1"/>
        <v>1015050</v>
      </c>
      <c r="J9" s="42">
        <f t="shared" si="1"/>
        <v>1469600</v>
      </c>
      <c r="K9" s="42">
        <f t="shared" si="1"/>
        <v>2126900</v>
      </c>
      <c r="L9" s="42">
        <f t="shared" si="1"/>
        <v>357750</v>
      </c>
      <c r="N9" s="3" t="s">
        <v>11</v>
      </c>
      <c r="O9" s="39">
        <v>25</v>
      </c>
      <c r="P9" s="9">
        <v>25</v>
      </c>
    </row>
    <row r="10" spans="1:16" ht="12">
      <c r="A10" s="3" t="s">
        <v>11</v>
      </c>
      <c r="B10" s="30">
        <v>25</v>
      </c>
      <c r="C10" s="3">
        <f>65*145</f>
        <v>9425</v>
      </c>
      <c r="D10" s="3">
        <v>2985</v>
      </c>
      <c r="E10" s="10">
        <f>C10-D10</f>
        <v>6440</v>
      </c>
      <c r="F10" s="3">
        <v>7915</v>
      </c>
      <c r="G10" s="13">
        <f>C10-F10</f>
        <v>1510</v>
      </c>
      <c r="H10" s="3">
        <f aca="true" t="shared" si="2" ref="H10:L11">C10*$B10</f>
        <v>235625</v>
      </c>
      <c r="I10" s="3">
        <f t="shared" si="2"/>
        <v>74625</v>
      </c>
      <c r="J10" s="15">
        <f t="shared" si="2"/>
        <v>161000</v>
      </c>
      <c r="K10" s="3">
        <f t="shared" si="2"/>
        <v>197875</v>
      </c>
      <c r="L10" s="16">
        <f t="shared" si="2"/>
        <v>37750</v>
      </c>
      <c r="N10" s="3" t="s">
        <v>9</v>
      </c>
      <c r="O10" s="39">
        <v>80</v>
      </c>
      <c r="P10" s="9">
        <v>200</v>
      </c>
    </row>
    <row r="11" spans="1:16" ht="12">
      <c r="A11" s="3" t="s">
        <v>9</v>
      </c>
      <c r="B11" s="30">
        <v>80</v>
      </c>
      <c r="C11" s="3">
        <f>3.8*1450</f>
        <v>5510</v>
      </c>
      <c r="D11" s="3">
        <v>2377</v>
      </c>
      <c r="E11" s="10">
        <f>C11-D11</f>
        <v>3133</v>
      </c>
      <c r="F11" s="3">
        <v>5578</v>
      </c>
      <c r="G11" s="13">
        <f>C11-F11</f>
        <v>-68</v>
      </c>
      <c r="H11" s="3">
        <f t="shared" si="2"/>
        <v>440800</v>
      </c>
      <c r="I11" s="3">
        <f t="shared" si="2"/>
        <v>190160</v>
      </c>
      <c r="J11" s="15">
        <f t="shared" si="2"/>
        <v>250640</v>
      </c>
      <c r="K11" s="3">
        <f t="shared" si="2"/>
        <v>446240</v>
      </c>
      <c r="L11" s="16">
        <f t="shared" si="2"/>
        <v>-5440</v>
      </c>
      <c r="N11" s="3" t="s">
        <v>10</v>
      </c>
      <c r="O11" s="39">
        <v>65</v>
      </c>
      <c r="P11" s="9">
        <v>65</v>
      </c>
    </row>
    <row r="12" spans="1:16" ht="12">
      <c r="A12" s="3" t="s">
        <v>10</v>
      </c>
      <c r="B12" s="30">
        <v>65</v>
      </c>
      <c r="C12" s="73" t="s">
        <v>86</v>
      </c>
      <c r="D12" s="74"/>
      <c r="E12" s="74"/>
      <c r="F12" s="74"/>
      <c r="G12" s="74"/>
      <c r="H12" s="74"/>
      <c r="I12" s="74"/>
      <c r="J12" s="74"/>
      <c r="K12" s="74"/>
      <c r="L12" s="75"/>
      <c r="N12" s="4" t="s">
        <v>54</v>
      </c>
      <c r="O12" s="39">
        <v>120</v>
      </c>
      <c r="P12" s="9">
        <v>120</v>
      </c>
    </row>
    <row r="13" spans="1:16" ht="12">
      <c r="A13" s="4" t="s">
        <v>54</v>
      </c>
      <c r="B13" s="30">
        <v>120</v>
      </c>
      <c r="C13" s="76"/>
      <c r="D13" s="77"/>
      <c r="E13" s="77"/>
      <c r="F13" s="77"/>
      <c r="G13" s="77"/>
      <c r="H13" s="77"/>
      <c r="I13" s="77"/>
      <c r="J13" s="77"/>
      <c r="K13" s="77"/>
      <c r="L13" s="78"/>
      <c r="N13" s="4" t="s">
        <v>18</v>
      </c>
      <c r="O13" s="39">
        <v>180</v>
      </c>
      <c r="P13" s="9">
        <v>180</v>
      </c>
    </row>
    <row r="14" spans="1:16" s="2" customFormat="1" ht="12">
      <c r="A14" s="41" t="s">
        <v>12</v>
      </c>
      <c r="B14" s="42">
        <f aca="true" t="shared" si="3" ref="B14:L14">SUM(B9:B13)</f>
        <v>740</v>
      </c>
      <c r="C14" s="42">
        <f t="shared" si="3"/>
        <v>41408</v>
      </c>
      <c r="D14" s="42">
        <f t="shared" si="3"/>
        <v>16016</v>
      </c>
      <c r="E14" s="42">
        <f t="shared" si="3"/>
        <v>25392</v>
      </c>
      <c r="F14" s="42">
        <f t="shared" si="3"/>
        <v>36087</v>
      </c>
      <c r="G14" s="42">
        <f t="shared" si="3"/>
        <v>5321</v>
      </c>
      <c r="H14" s="42">
        <f t="shared" si="3"/>
        <v>3161075</v>
      </c>
      <c r="I14" s="42">
        <f t="shared" si="3"/>
        <v>1279835</v>
      </c>
      <c r="J14" s="42">
        <f t="shared" si="3"/>
        <v>1881240</v>
      </c>
      <c r="K14" s="42">
        <f t="shared" si="3"/>
        <v>2771015</v>
      </c>
      <c r="L14" s="42">
        <f t="shared" si="3"/>
        <v>390060</v>
      </c>
      <c r="N14" s="4" t="s">
        <v>55</v>
      </c>
      <c r="O14" s="39">
        <v>0</v>
      </c>
      <c r="P14" s="9">
        <v>4000</v>
      </c>
    </row>
    <row r="15" spans="1:16" ht="22.5" customHeight="1">
      <c r="A15" s="4" t="s">
        <v>18</v>
      </c>
      <c r="B15" s="31">
        <v>180</v>
      </c>
      <c r="C15" s="3">
        <f>9000*1.35+500</f>
        <v>12650</v>
      </c>
      <c r="D15" s="4">
        <v>6450</v>
      </c>
      <c r="E15" s="10">
        <f>C15-D15</f>
        <v>6200</v>
      </c>
      <c r="F15" s="4">
        <v>9615</v>
      </c>
      <c r="G15" s="13">
        <f>C15-F15</f>
        <v>3035</v>
      </c>
      <c r="H15" s="3">
        <f aca="true" t="shared" si="4" ref="H15:L16">C15*$B15</f>
        <v>2277000</v>
      </c>
      <c r="I15" s="3">
        <f t="shared" si="4"/>
        <v>1161000</v>
      </c>
      <c r="J15" s="15">
        <f t="shared" si="4"/>
        <v>1116000</v>
      </c>
      <c r="K15" s="3">
        <f t="shared" si="4"/>
        <v>1730700</v>
      </c>
      <c r="L15" s="16">
        <f t="shared" si="4"/>
        <v>546300</v>
      </c>
      <c r="N15" s="4" t="s">
        <v>12</v>
      </c>
      <c r="O15" s="39">
        <v>740</v>
      </c>
      <c r="P15" s="9">
        <v>740</v>
      </c>
    </row>
    <row r="16" spans="1:12" s="2" customFormat="1" ht="27" customHeight="1">
      <c r="A16" s="4" t="s">
        <v>55</v>
      </c>
      <c r="B16" s="31">
        <v>500</v>
      </c>
      <c r="C16" s="7">
        <f>110*6.2</f>
        <v>682</v>
      </c>
      <c r="D16" s="8">
        <v>540</v>
      </c>
      <c r="E16" s="12">
        <f>C16-D16</f>
        <v>142</v>
      </c>
      <c r="F16" s="8">
        <v>652</v>
      </c>
      <c r="G16" s="13">
        <f>C16-F16</f>
        <v>30</v>
      </c>
      <c r="H16" s="3">
        <f t="shared" si="4"/>
        <v>341000</v>
      </c>
      <c r="I16" s="3">
        <f t="shared" si="4"/>
        <v>270000</v>
      </c>
      <c r="J16" s="15">
        <f t="shared" si="4"/>
        <v>71000</v>
      </c>
      <c r="K16" s="3">
        <f t="shared" si="4"/>
        <v>326000</v>
      </c>
      <c r="L16" s="16">
        <f t="shared" si="4"/>
        <v>15000</v>
      </c>
    </row>
    <row r="17" spans="1:16" s="2" customFormat="1" ht="12">
      <c r="A17" s="6" t="s">
        <v>17</v>
      </c>
      <c r="B17" s="5" t="s">
        <v>8</v>
      </c>
      <c r="C17" s="5" t="s">
        <v>8</v>
      </c>
      <c r="D17" s="5" t="s">
        <v>8</v>
      </c>
      <c r="E17" s="11" t="s">
        <v>8</v>
      </c>
      <c r="F17" s="5" t="s">
        <v>8</v>
      </c>
      <c r="G17" s="14" t="s">
        <v>8</v>
      </c>
      <c r="H17" s="29">
        <f>H16+H15+H14</f>
        <v>5779075</v>
      </c>
      <c r="I17" s="29">
        <f>I16+I15+I14</f>
        <v>2710835</v>
      </c>
      <c r="J17" s="29">
        <f>J16+J15+J14</f>
        <v>3068240</v>
      </c>
      <c r="K17" s="29">
        <f>K16+K15+K14</f>
        <v>4827715</v>
      </c>
      <c r="L17" s="29">
        <f>L16+L15+L14</f>
        <v>951360</v>
      </c>
      <c r="N17"/>
      <c r="O17"/>
      <c r="P17"/>
    </row>
    <row r="19" spans="1:2" ht="12">
      <c r="A19" s="32"/>
      <c r="B19" s="1" t="s">
        <v>56</v>
      </c>
    </row>
    <row r="20" spans="1:2" ht="12">
      <c r="A20" s="33"/>
      <c r="B20" s="1" t="s">
        <v>57</v>
      </c>
    </row>
    <row r="21" ht="12">
      <c r="B21" s="20"/>
    </row>
  </sheetData>
  <sheetProtection/>
  <mergeCells count="3">
    <mergeCell ref="C2:G2"/>
    <mergeCell ref="H2:L2"/>
    <mergeCell ref="C12:L1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34"/>
  <sheetViews>
    <sheetView showGridLines="0" workbookViewId="0" topLeftCell="A1">
      <selection activeCell="C13" sqref="C13"/>
    </sheetView>
  </sheetViews>
  <sheetFormatPr defaultColWidth="8.8515625" defaultRowHeight="12.75" outlineLevelRow="1" outlineLevelCol="1"/>
  <cols>
    <col min="1" max="1" width="18.00390625" style="0" customWidth="1"/>
    <col min="2" max="2" width="8.8515625" style="0" customWidth="1"/>
    <col min="3" max="3" width="6.28125" style="0" customWidth="1"/>
    <col min="4" max="4" width="15.8515625" style="0" customWidth="1" outlineLevel="1"/>
    <col min="5" max="5" width="12.8515625" style="0" customWidth="1" outlineLevel="1"/>
    <col min="6" max="7" width="15.8515625" style="0" customWidth="1" outlineLevel="1"/>
  </cols>
  <sheetData>
    <row r="1" ht="12.75" thickBot="1"/>
    <row r="2" spans="2:7" ht="12.75">
      <c r="B2" s="56" t="s">
        <v>24</v>
      </c>
      <c r="C2" s="45"/>
      <c r="D2" s="50"/>
      <c r="E2" s="50"/>
      <c r="F2" s="50"/>
      <c r="G2" s="57"/>
    </row>
    <row r="3" spans="2:7" ht="36" customHeight="1" collapsed="1">
      <c r="B3" s="63"/>
      <c r="C3" s="64"/>
      <c r="D3" s="65" t="s">
        <v>89</v>
      </c>
      <c r="E3" s="65" t="s">
        <v>98</v>
      </c>
      <c r="F3" s="65" t="s">
        <v>99</v>
      </c>
      <c r="G3" s="66" t="s">
        <v>53</v>
      </c>
    </row>
    <row r="4" spans="2:7" ht="60" hidden="1" outlineLevel="1">
      <c r="B4" s="58"/>
      <c r="C4" s="47"/>
      <c r="D4" s="21"/>
      <c r="E4" s="53" t="s">
        <v>87</v>
      </c>
      <c r="F4" s="53" t="s">
        <v>87</v>
      </c>
      <c r="G4" s="59" t="s">
        <v>100</v>
      </c>
    </row>
    <row r="5" spans="1:7" ht="12">
      <c r="A5" s="67" t="s">
        <v>0</v>
      </c>
      <c r="B5" s="60" t="s">
        <v>88</v>
      </c>
      <c r="C5" s="48"/>
      <c r="D5" s="46"/>
      <c r="E5" s="46"/>
      <c r="F5" s="46"/>
      <c r="G5" s="61"/>
    </row>
    <row r="6" spans="1:7" ht="12" outlineLevel="1">
      <c r="A6" s="55" t="str">
        <f>'Dane wyjściowe 1'!A4</f>
        <v>Pszenica ozima</v>
      </c>
      <c r="B6" s="58"/>
      <c r="C6" s="47" t="s">
        <v>58</v>
      </c>
      <c r="D6" s="22">
        <f>'Dane wyjściowe 1'!B4</f>
        <v>150</v>
      </c>
      <c r="E6" s="51">
        <v>200</v>
      </c>
      <c r="F6" s="51">
        <v>100</v>
      </c>
      <c r="G6" s="51">
        <v>200</v>
      </c>
    </row>
    <row r="7" spans="1:7" ht="12" outlineLevel="1">
      <c r="A7" s="55" t="str">
        <f>'Dane wyjściowe 1'!A5</f>
        <v>Jęczmień ozimy</v>
      </c>
      <c r="B7" s="58"/>
      <c r="C7" s="47" t="s">
        <v>59</v>
      </c>
      <c r="D7" s="22">
        <f>'Dane wyjściowe 1'!B5</f>
        <v>50</v>
      </c>
      <c r="E7" s="51">
        <v>100</v>
      </c>
      <c r="F7" s="51">
        <v>60</v>
      </c>
      <c r="G7" s="51">
        <v>100</v>
      </c>
    </row>
    <row r="8" spans="1:7" ht="12" outlineLevel="1">
      <c r="A8" s="55" t="str">
        <f>'Dane wyjściowe 1'!A6</f>
        <v>Jęczmień jary</v>
      </c>
      <c r="B8" s="58"/>
      <c r="C8" s="47" t="s">
        <v>60</v>
      </c>
      <c r="D8" s="22">
        <f>'Dane wyjściowe 1'!B6</f>
        <v>100</v>
      </c>
      <c r="E8" s="51">
        <v>200</v>
      </c>
      <c r="F8" s="51">
        <v>100</v>
      </c>
      <c r="G8" s="51">
        <v>200</v>
      </c>
    </row>
    <row r="9" spans="1:7" ht="12" outlineLevel="1">
      <c r="A9" s="55" t="str">
        <f>'Dane wyjściowe 1'!A7</f>
        <v>Pszenica jara</v>
      </c>
      <c r="B9" s="58"/>
      <c r="C9" s="47" t="s">
        <v>61</v>
      </c>
      <c r="D9" s="22">
        <f>'Dane wyjściowe 1'!B7</f>
        <v>50</v>
      </c>
      <c r="E9" s="51">
        <v>100</v>
      </c>
      <c r="F9" s="51">
        <v>60</v>
      </c>
      <c r="G9" s="51">
        <v>100</v>
      </c>
    </row>
    <row r="10" spans="1:7" ht="12" outlineLevel="1">
      <c r="A10" s="55" t="str">
        <f>'Dane wyjściowe 1'!A8</f>
        <v>Kukurydza na ziarno</v>
      </c>
      <c r="B10" s="58"/>
      <c r="C10" s="47" t="s">
        <v>62</v>
      </c>
      <c r="D10" s="22">
        <f>'Dane wyjściowe 1'!B8</f>
        <v>100</v>
      </c>
      <c r="E10" s="51">
        <v>200</v>
      </c>
      <c r="F10" s="51">
        <v>150</v>
      </c>
      <c r="G10" s="51">
        <v>200</v>
      </c>
    </row>
    <row r="11" spans="1:7" ht="12" outlineLevel="1">
      <c r="A11" s="55" t="str">
        <f>'Dane wyjściowe 1'!A10</f>
        <v>Buraki cukrowe</v>
      </c>
      <c r="B11" s="58"/>
      <c r="C11" s="47" t="s">
        <v>70</v>
      </c>
      <c r="D11" s="22">
        <f>'Dane wyjściowe 1'!B10</f>
        <v>25</v>
      </c>
      <c r="E11" s="51">
        <v>25</v>
      </c>
      <c r="F11" s="51">
        <v>25</v>
      </c>
      <c r="G11" s="51">
        <v>25</v>
      </c>
    </row>
    <row r="12" spans="1:7" ht="12" outlineLevel="1">
      <c r="A12" s="55" t="str">
        <f>'Dane wyjściowe 1'!A11</f>
        <v>Rzepak ozimy</v>
      </c>
      <c r="B12" s="58"/>
      <c r="C12" s="47" t="s">
        <v>63</v>
      </c>
      <c r="D12" s="22">
        <f>'Dane wyjściowe 1'!B11</f>
        <v>80</v>
      </c>
      <c r="E12" s="51">
        <v>200</v>
      </c>
      <c r="F12" s="51">
        <v>60</v>
      </c>
      <c r="G12" s="51">
        <v>60</v>
      </c>
    </row>
    <row r="13" spans="1:7" ht="12" outlineLevel="1">
      <c r="A13" s="55" t="str">
        <f>'Dane wyjściowe 1'!A12</f>
        <v>Kukurydza na kisz.</v>
      </c>
      <c r="B13" s="58"/>
      <c r="C13" s="47" t="s">
        <v>64</v>
      </c>
      <c r="D13" s="22">
        <f>'Dane wyjściowe 1'!B12</f>
        <v>65</v>
      </c>
      <c r="E13" s="51">
        <v>65</v>
      </c>
      <c r="F13" s="51">
        <v>65</v>
      </c>
      <c r="G13" s="51">
        <v>65</v>
      </c>
    </row>
    <row r="14" spans="1:7" ht="12" outlineLevel="1">
      <c r="A14" s="55" t="str">
        <f>'Dane wyjściowe 1'!A13</f>
        <v>Łąki i pastwiska</v>
      </c>
      <c r="B14" s="58"/>
      <c r="C14" s="47" t="s">
        <v>65</v>
      </c>
      <c r="D14" s="22">
        <f>'Dane wyjściowe 1'!B13</f>
        <v>120</v>
      </c>
      <c r="E14" s="51">
        <v>120</v>
      </c>
      <c r="F14" s="51">
        <v>120</v>
      </c>
      <c r="G14" s="51">
        <v>120</v>
      </c>
    </row>
    <row r="15" spans="1:7" ht="12" outlineLevel="1">
      <c r="A15" s="55" t="str">
        <f>'Dane wyjściowe 1'!A14</f>
        <v>Razem UR</v>
      </c>
      <c r="B15" s="58"/>
      <c r="C15" s="47" t="s">
        <v>66</v>
      </c>
      <c r="D15" s="22">
        <v>740</v>
      </c>
      <c r="E15" s="51">
        <v>740</v>
      </c>
      <c r="F15" s="51">
        <v>740</v>
      </c>
      <c r="G15" s="51">
        <v>740</v>
      </c>
    </row>
    <row r="16" spans="1:7" ht="12" outlineLevel="1">
      <c r="A16" s="55" t="str">
        <f>'Dane wyjściowe 1'!A15</f>
        <v>Krowy</v>
      </c>
      <c r="B16" s="58"/>
      <c r="C16" s="47" t="s">
        <v>67</v>
      </c>
      <c r="D16" s="21">
        <f>'Dane wyjściowe 1'!B15</f>
        <v>180</v>
      </c>
      <c r="E16" s="52">
        <v>180</v>
      </c>
      <c r="F16" s="52">
        <v>180</v>
      </c>
      <c r="G16" s="52">
        <v>180</v>
      </c>
    </row>
    <row r="17" spans="1:7" ht="12" outlineLevel="1">
      <c r="A17" s="55" t="str">
        <f>'Dane wyjściowe 1'!A16</f>
        <v>Tuczniki</v>
      </c>
      <c r="B17" s="58"/>
      <c r="C17" s="47" t="s">
        <v>71</v>
      </c>
      <c r="D17" s="21">
        <f>'Dane wyjściowe 1'!B16</f>
        <v>500</v>
      </c>
      <c r="E17" s="52">
        <v>4000</v>
      </c>
      <c r="F17" s="52">
        <v>4000</v>
      </c>
      <c r="G17" s="52">
        <v>4000</v>
      </c>
    </row>
    <row r="18" spans="1:7" ht="12">
      <c r="A18" s="55"/>
      <c r="B18" s="60" t="s">
        <v>90</v>
      </c>
      <c r="C18" s="48"/>
      <c r="D18" s="46"/>
      <c r="E18" s="46"/>
      <c r="F18" s="46"/>
      <c r="G18" s="46"/>
    </row>
    <row r="19" spans="1:7" ht="12" outlineLevel="1">
      <c r="A19" s="55" t="str">
        <f>'Dane wyjściowe 1'!J3</f>
        <v>GM</v>
      </c>
      <c r="B19" s="58"/>
      <c r="C19" s="47" t="s">
        <v>94</v>
      </c>
      <c r="D19" s="22">
        <f>'Dane wyjściowe 1'!J17</f>
        <v>3068240</v>
      </c>
      <c r="E19" s="22">
        <v>5041000</v>
      </c>
      <c r="F19" s="22">
        <v>3550080</v>
      </c>
      <c r="G19" s="22">
        <v>4612600</v>
      </c>
    </row>
    <row r="20" spans="1:7" ht="12" outlineLevel="1">
      <c r="A20" s="55" t="str">
        <f>'Dane wyjściowe 1'!K3</f>
        <v>Koszty całkowite</v>
      </c>
      <c r="B20" s="58"/>
      <c r="C20" s="47" t="s">
        <v>95</v>
      </c>
      <c r="D20" s="22">
        <f>'Dane wyjściowe 1'!K17</f>
        <v>4827715</v>
      </c>
      <c r="E20" s="22">
        <v>9423775</v>
      </c>
      <c r="F20" s="22">
        <v>7152275</v>
      </c>
      <c r="G20" s="22">
        <v>8628855</v>
      </c>
    </row>
    <row r="21" spans="1:7" ht="12.75" outlineLevel="1" thickBot="1">
      <c r="A21" s="55" t="str">
        <f>'Dane wyjściowe 1'!L3</f>
        <v>Zysk netto</v>
      </c>
      <c r="B21" s="62"/>
      <c r="C21" s="49" t="s">
        <v>96</v>
      </c>
      <c r="D21" s="54">
        <f>'Dane wyjściowe 1'!L17</f>
        <v>951360</v>
      </c>
      <c r="E21" s="54">
        <v>1310650</v>
      </c>
      <c r="F21" s="54">
        <v>1074130</v>
      </c>
      <c r="G21" s="54">
        <v>1334170</v>
      </c>
    </row>
    <row r="22" ht="12">
      <c r="B22" t="s">
        <v>91</v>
      </c>
    </row>
    <row r="23" ht="12">
      <c r="B23" t="s">
        <v>92</v>
      </c>
    </row>
    <row r="24" ht="12">
      <c r="B24" t="s">
        <v>93</v>
      </c>
    </row>
    <row r="27" spans="5:7" ht="12">
      <c r="E27" s="71">
        <f>E19/D19</f>
        <v>1.6429614371757097</v>
      </c>
      <c r="F27" s="71">
        <f>F19/D19</f>
        <v>1.1570411701822543</v>
      </c>
      <c r="G27" s="71">
        <f>G19/D19</f>
        <v>1.503337418194144</v>
      </c>
    </row>
    <row r="28" spans="5:7" ht="12">
      <c r="E28" s="71">
        <f>E20/D20</f>
        <v>1.952015601583772</v>
      </c>
      <c r="F28" s="71">
        <f>F20/D20</f>
        <v>1.481503154183708</v>
      </c>
      <c r="G28" s="71">
        <f>G20/D20</f>
        <v>1.7873579944135063</v>
      </c>
    </row>
    <row r="29" spans="5:7" ht="12">
      <c r="E29" s="71">
        <f>E21/D21</f>
        <v>1.3776593508240835</v>
      </c>
      <c r="F29" s="71">
        <f>F21/D21</f>
        <v>1.1290468382105616</v>
      </c>
      <c r="G29" s="71">
        <f>G21/D21</f>
        <v>1.4023818533467878</v>
      </c>
    </row>
    <row r="32" spans="4:7" ht="12">
      <c r="D32" s="71">
        <f>D21/D20</f>
        <v>0.19706217123421743</v>
      </c>
      <c r="E32" s="71">
        <f>E21/E20</f>
        <v>0.13907908454945073</v>
      </c>
      <c r="F32" s="71">
        <f>F21/F20</f>
        <v>0.15018018742288292</v>
      </c>
      <c r="G32" s="71">
        <f>G21/G20</f>
        <v>0.15461726961456648</v>
      </c>
    </row>
    <row r="34" ht="12">
      <c r="D34">
        <f>D20/D21</f>
        <v>5.074540657584931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workbookViewId="0" topLeftCell="A1">
      <selection activeCell="A1" sqref="A1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20.00390625" style="0" bestFit="1" customWidth="1"/>
    <col min="5" max="5" width="17.28125" style="0" bestFit="1" customWidth="1"/>
    <col min="6" max="6" width="11.00390625" style="0" bestFit="1" customWidth="1"/>
    <col min="7" max="7" width="4.28125" style="0" customWidth="1"/>
  </cols>
  <sheetData>
    <row r="1" ht="12">
      <c r="A1" s="1" t="s">
        <v>25</v>
      </c>
    </row>
    <row r="2" ht="12">
      <c r="A2" s="1" t="s">
        <v>101</v>
      </c>
    </row>
    <row r="3" ht="12">
      <c r="A3" s="1" t="s">
        <v>109</v>
      </c>
    </row>
    <row r="6" ht="12.75" thickBot="1">
      <c r="A6" t="s">
        <v>26</v>
      </c>
    </row>
    <row r="7" spans="2:5" ht="12.75" thickBot="1">
      <c r="B7" s="68" t="s">
        <v>27</v>
      </c>
      <c r="C7" s="68" t="s">
        <v>28</v>
      </c>
      <c r="D7" s="68" t="s">
        <v>29</v>
      </c>
      <c r="E7" s="68" t="s">
        <v>30</v>
      </c>
    </row>
    <row r="8" spans="2:5" ht="12.75" thickBot="1">
      <c r="B8" s="23" t="s">
        <v>94</v>
      </c>
      <c r="C8" s="23" t="s">
        <v>52</v>
      </c>
      <c r="D8" s="25">
        <v>3062400</v>
      </c>
      <c r="E8" s="25">
        <v>5041000</v>
      </c>
    </row>
    <row r="11" ht="12.75" thickBot="1">
      <c r="A11" t="s">
        <v>31</v>
      </c>
    </row>
    <row r="12" spans="2:5" ht="12.75" thickBot="1">
      <c r="B12" s="68" t="s">
        <v>27</v>
      </c>
      <c r="C12" s="68" t="s">
        <v>28</v>
      </c>
      <c r="D12" s="68" t="s">
        <v>29</v>
      </c>
      <c r="E12" s="68" t="s">
        <v>30</v>
      </c>
    </row>
    <row r="13" spans="2:5" ht="12">
      <c r="B13" s="24" t="s">
        <v>58</v>
      </c>
      <c r="C13" s="24" t="s">
        <v>38</v>
      </c>
      <c r="D13" s="26">
        <v>150</v>
      </c>
      <c r="E13" s="26">
        <v>200</v>
      </c>
    </row>
    <row r="14" spans="2:5" ht="12">
      <c r="B14" s="24" t="s">
        <v>59</v>
      </c>
      <c r="C14" s="24" t="s">
        <v>39</v>
      </c>
      <c r="D14" s="26">
        <v>50</v>
      </c>
      <c r="E14" s="26">
        <v>100</v>
      </c>
    </row>
    <row r="15" spans="2:5" ht="12">
      <c r="B15" s="24" t="s">
        <v>60</v>
      </c>
      <c r="C15" s="24" t="s">
        <v>40</v>
      </c>
      <c r="D15" s="26">
        <v>100</v>
      </c>
      <c r="E15" s="26">
        <v>200</v>
      </c>
    </row>
    <row r="16" spans="2:5" ht="12">
      <c r="B16" s="24" t="s">
        <v>61</v>
      </c>
      <c r="C16" s="24" t="s">
        <v>41</v>
      </c>
      <c r="D16" s="26">
        <v>50</v>
      </c>
      <c r="E16" s="26">
        <v>100</v>
      </c>
    </row>
    <row r="17" spans="2:5" ht="12">
      <c r="B17" s="24" t="s">
        <v>62</v>
      </c>
      <c r="C17" s="24" t="s">
        <v>42</v>
      </c>
      <c r="D17" s="26">
        <v>100</v>
      </c>
      <c r="E17" s="26">
        <v>200</v>
      </c>
    </row>
    <row r="18" spans="2:5" ht="12">
      <c r="B18" s="24" t="s">
        <v>70</v>
      </c>
      <c r="C18" s="24" t="s">
        <v>43</v>
      </c>
      <c r="D18" s="26">
        <v>25</v>
      </c>
      <c r="E18" s="26">
        <v>25</v>
      </c>
    </row>
    <row r="19" spans="2:5" ht="12">
      <c r="B19" s="24" t="s">
        <v>63</v>
      </c>
      <c r="C19" s="24" t="s">
        <v>44</v>
      </c>
      <c r="D19" s="26">
        <v>80</v>
      </c>
      <c r="E19" s="26">
        <v>200</v>
      </c>
    </row>
    <row r="20" spans="2:5" ht="12">
      <c r="B20" s="24" t="s">
        <v>64</v>
      </c>
      <c r="C20" s="24" t="s">
        <v>45</v>
      </c>
      <c r="D20" s="26">
        <v>65</v>
      </c>
      <c r="E20" s="26">
        <v>65</v>
      </c>
    </row>
    <row r="21" spans="2:5" ht="12">
      <c r="B21" s="24" t="s">
        <v>65</v>
      </c>
      <c r="C21" s="24" t="s">
        <v>68</v>
      </c>
      <c r="D21" s="26">
        <v>120</v>
      </c>
      <c r="E21" s="26">
        <v>120</v>
      </c>
    </row>
    <row r="22" spans="2:5" ht="12">
      <c r="B22" s="24" t="s">
        <v>66</v>
      </c>
      <c r="C22" s="24" t="s">
        <v>48</v>
      </c>
      <c r="D22" s="26">
        <v>740</v>
      </c>
      <c r="E22" s="26">
        <v>740</v>
      </c>
    </row>
    <row r="23" spans="2:5" ht="12">
      <c r="B23" s="24" t="s">
        <v>67</v>
      </c>
      <c r="C23" s="24" t="s">
        <v>46</v>
      </c>
      <c r="D23" s="27">
        <v>180</v>
      </c>
      <c r="E23" s="27">
        <v>180</v>
      </c>
    </row>
    <row r="24" spans="2:5" ht="12.75" thickBot="1">
      <c r="B24" s="23" t="s">
        <v>71</v>
      </c>
      <c r="C24" s="23" t="s">
        <v>69</v>
      </c>
      <c r="D24" s="28">
        <v>500</v>
      </c>
      <c r="E24" s="28">
        <v>4000</v>
      </c>
    </row>
    <row r="27" ht="12.75" thickBot="1">
      <c r="A27" t="s">
        <v>32</v>
      </c>
    </row>
    <row r="28" spans="2:7" ht="12.75" thickBot="1">
      <c r="B28" s="68" t="s">
        <v>27</v>
      </c>
      <c r="C28" s="68" t="s">
        <v>28</v>
      </c>
      <c r="D28" s="68" t="s">
        <v>33</v>
      </c>
      <c r="E28" s="68" t="s">
        <v>34</v>
      </c>
      <c r="F28" s="68" t="s">
        <v>35</v>
      </c>
      <c r="G28" s="68" t="s">
        <v>36</v>
      </c>
    </row>
    <row r="29" spans="2:7" ht="12">
      <c r="B29" s="24" t="s">
        <v>71</v>
      </c>
      <c r="C29" s="24" t="s">
        <v>69</v>
      </c>
      <c r="D29" s="27">
        <v>4000</v>
      </c>
      <c r="E29" s="24" t="s">
        <v>102</v>
      </c>
      <c r="F29" s="24" t="s">
        <v>49</v>
      </c>
      <c r="G29" s="27">
        <v>0</v>
      </c>
    </row>
    <row r="30" spans="2:7" ht="12">
      <c r="B30" s="24" t="s">
        <v>58</v>
      </c>
      <c r="C30" s="24" t="s">
        <v>38</v>
      </c>
      <c r="D30" s="26">
        <v>200</v>
      </c>
      <c r="E30" s="24" t="s">
        <v>72</v>
      </c>
      <c r="F30" s="24" t="s">
        <v>49</v>
      </c>
      <c r="G30" s="24">
        <v>0</v>
      </c>
    </row>
    <row r="31" spans="2:7" ht="12">
      <c r="B31" s="24" t="s">
        <v>58</v>
      </c>
      <c r="C31" s="24" t="s">
        <v>38</v>
      </c>
      <c r="D31" s="26">
        <v>200</v>
      </c>
      <c r="E31" s="24" t="s">
        <v>73</v>
      </c>
      <c r="F31" s="24" t="s">
        <v>47</v>
      </c>
      <c r="G31" s="26">
        <v>100</v>
      </c>
    </row>
    <row r="32" spans="2:7" ht="12">
      <c r="B32" s="24" t="s">
        <v>59</v>
      </c>
      <c r="C32" s="24" t="s">
        <v>39</v>
      </c>
      <c r="D32" s="26">
        <v>100</v>
      </c>
      <c r="E32" s="24" t="s">
        <v>74</v>
      </c>
      <c r="F32" s="24" t="s">
        <v>49</v>
      </c>
      <c r="G32" s="24">
        <v>0</v>
      </c>
    </row>
    <row r="33" spans="2:7" ht="12">
      <c r="B33" s="24" t="s">
        <v>59</v>
      </c>
      <c r="C33" s="24" t="s">
        <v>39</v>
      </c>
      <c r="D33" s="26">
        <v>100</v>
      </c>
      <c r="E33" s="24" t="s">
        <v>75</v>
      </c>
      <c r="F33" s="24" t="s">
        <v>47</v>
      </c>
      <c r="G33" s="26">
        <v>40</v>
      </c>
    </row>
    <row r="34" spans="2:7" ht="12">
      <c r="B34" s="24" t="s">
        <v>60</v>
      </c>
      <c r="C34" s="24" t="s">
        <v>40</v>
      </c>
      <c r="D34" s="26">
        <v>200</v>
      </c>
      <c r="E34" s="24" t="s">
        <v>76</v>
      </c>
      <c r="F34" s="24" t="s">
        <v>49</v>
      </c>
      <c r="G34" s="24">
        <v>0</v>
      </c>
    </row>
    <row r="35" spans="2:7" ht="12">
      <c r="B35" s="24" t="s">
        <v>60</v>
      </c>
      <c r="C35" s="24" t="s">
        <v>40</v>
      </c>
      <c r="D35" s="26">
        <v>200</v>
      </c>
      <c r="E35" s="24" t="s">
        <v>77</v>
      </c>
      <c r="F35" s="24" t="s">
        <v>47</v>
      </c>
      <c r="G35" s="26">
        <v>100</v>
      </c>
    </row>
    <row r="36" spans="2:7" ht="12">
      <c r="B36" s="24" t="s">
        <v>61</v>
      </c>
      <c r="C36" s="24" t="s">
        <v>41</v>
      </c>
      <c r="D36" s="26">
        <v>100</v>
      </c>
      <c r="E36" s="24" t="s">
        <v>79</v>
      </c>
      <c r="F36" s="24" t="s">
        <v>49</v>
      </c>
      <c r="G36" s="24">
        <v>0</v>
      </c>
    </row>
    <row r="37" spans="2:7" ht="12">
      <c r="B37" s="24" t="s">
        <v>61</v>
      </c>
      <c r="C37" s="24" t="s">
        <v>41</v>
      </c>
      <c r="D37" s="26">
        <v>100</v>
      </c>
      <c r="E37" s="24" t="s">
        <v>78</v>
      </c>
      <c r="F37" s="24" t="s">
        <v>47</v>
      </c>
      <c r="G37" s="26">
        <v>40</v>
      </c>
    </row>
    <row r="38" spans="2:7" ht="12">
      <c r="B38" s="24" t="s">
        <v>62</v>
      </c>
      <c r="C38" s="24" t="s">
        <v>42</v>
      </c>
      <c r="D38" s="26">
        <v>200</v>
      </c>
      <c r="E38" s="24" t="s">
        <v>80</v>
      </c>
      <c r="F38" s="24" t="s">
        <v>49</v>
      </c>
      <c r="G38" s="24">
        <v>0</v>
      </c>
    </row>
    <row r="39" spans="2:7" ht="12">
      <c r="B39" s="24" t="s">
        <v>71</v>
      </c>
      <c r="C39" s="24" t="s">
        <v>69</v>
      </c>
      <c r="D39" s="27">
        <v>4000</v>
      </c>
      <c r="E39" s="24" t="s">
        <v>103</v>
      </c>
      <c r="F39" s="24" t="s">
        <v>49</v>
      </c>
      <c r="G39" s="24">
        <v>0</v>
      </c>
    </row>
    <row r="40" spans="2:7" ht="12">
      <c r="B40" s="24" t="s">
        <v>70</v>
      </c>
      <c r="C40" s="24" t="s">
        <v>43</v>
      </c>
      <c r="D40" s="26">
        <v>25</v>
      </c>
      <c r="E40" s="24" t="s">
        <v>104</v>
      </c>
      <c r="F40" s="24" t="s">
        <v>47</v>
      </c>
      <c r="G40" s="24">
        <v>0</v>
      </c>
    </row>
    <row r="41" spans="2:7" ht="12">
      <c r="B41" s="24" t="s">
        <v>63</v>
      </c>
      <c r="C41" s="24" t="s">
        <v>44</v>
      </c>
      <c r="D41" s="26">
        <v>200</v>
      </c>
      <c r="E41" s="24" t="s">
        <v>105</v>
      </c>
      <c r="F41" s="24" t="s">
        <v>49</v>
      </c>
      <c r="G41" s="24">
        <v>0</v>
      </c>
    </row>
    <row r="42" spans="2:7" ht="12">
      <c r="B42" s="24" t="s">
        <v>64</v>
      </c>
      <c r="C42" s="24" t="s">
        <v>45</v>
      </c>
      <c r="D42" s="26">
        <v>65</v>
      </c>
      <c r="E42" s="24" t="s">
        <v>82</v>
      </c>
      <c r="F42" s="24" t="s">
        <v>47</v>
      </c>
      <c r="G42" s="24">
        <v>0</v>
      </c>
    </row>
    <row r="43" spans="2:7" ht="12">
      <c r="B43" s="24" t="s">
        <v>65</v>
      </c>
      <c r="C43" s="24" t="s">
        <v>68</v>
      </c>
      <c r="D43" s="26">
        <v>120</v>
      </c>
      <c r="E43" s="24" t="s">
        <v>83</v>
      </c>
      <c r="F43" s="24" t="s">
        <v>47</v>
      </c>
      <c r="G43" s="24">
        <v>0</v>
      </c>
    </row>
    <row r="44" spans="2:7" ht="12">
      <c r="B44" s="24" t="s">
        <v>67</v>
      </c>
      <c r="C44" s="24" t="s">
        <v>46</v>
      </c>
      <c r="D44" s="27">
        <v>180</v>
      </c>
      <c r="E44" s="24" t="s">
        <v>106</v>
      </c>
      <c r="F44" s="24" t="s">
        <v>47</v>
      </c>
      <c r="G44" s="24">
        <v>0</v>
      </c>
    </row>
    <row r="45" spans="2:7" ht="12">
      <c r="B45" s="24" t="s">
        <v>63</v>
      </c>
      <c r="C45" s="24" t="s">
        <v>44</v>
      </c>
      <c r="D45" s="26">
        <v>200</v>
      </c>
      <c r="E45" s="24" t="s">
        <v>107</v>
      </c>
      <c r="F45" s="24" t="s">
        <v>47</v>
      </c>
      <c r="G45" s="26">
        <v>140</v>
      </c>
    </row>
    <row r="46" spans="2:7" ht="12">
      <c r="B46" s="24" t="s">
        <v>62</v>
      </c>
      <c r="C46" s="24" t="s">
        <v>42</v>
      </c>
      <c r="D46" s="26">
        <v>200</v>
      </c>
      <c r="E46" s="24" t="s">
        <v>81</v>
      </c>
      <c r="F46" s="24" t="s">
        <v>47</v>
      </c>
      <c r="G46" s="26">
        <v>50</v>
      </c>
    </row>
    <row r="47" spans="2:7" ht="12.75" thickBot="1">
      <c r="B47" s="23" t="s">
        <v>66</v>
      </c>
      <c r="C47" s="23" t="s">
        <v>48</v>
      </c>
      <c r="D47" s="25">
        <v>740</v>
      </c>
      <c r="E47" s="23" t="s">
        <v>108</v>
      </c>
      <c r="F47" s="23" t="s">
        <v>47</v>
      </c>
      <c r="G47" s="23">
        <v>0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8.8515625" style="0" customWidth="1"/>
    <col min="5" max="5" width="9.7109375" style="0" bestFit="1" customWidth="1"/>
    <col min="6" max="8" width="13.421875" style="0" bestFit="1" customWidth="1"/>
  </cols>
  <sheetData>
    <row r="1" ht="12">
      <c r="A1" s="1" t="s">
        <v>110</v>
      </c>
    </row>
    <row r="2" ht="12">
      <c r="A2" s="1" t="s">
        <v>101</v>
      </c>
    </row>
    <row r="3" ht="12">
      <c r="A3" s="1" t="s">
        <v>109</v>
      </c>
    </row>
    <row r="6" ht="12.75" thickBot="1">
      <c r="A6" t="s">
        <v>31</v>
      </c>
    </row>
    <row r="7" spans="2:8" ht="12">
      <c r="B7" s="69"/>
      <c r="C7" s="69"/>
      <c r="D7" s="69" t="s">
        <v>111</v>
      </c>
      <c r="E7" s="69" t="s">
        <v>113</v>
      </c>
      <c r="F7" s="69" t="s">
        <v>115</v>
      </c>
      <c r="G7" s="69" t="s">
        <v>117</v>
      </c>
      <c r="H7" s="69" t="s">
        <v>117</v>
      </c>
    </row>
    <row r="8" spans="2:8" ht="12.75" thickBot="1">
      <c r="B8" s="70" t="s">
        <v>27</v>
      </c>
      <c r="C8" s="70" t="s">
        <v>28</v>
      </c>
      <c r="D8" s="70" t="s">
        <v>112</v>
      </c>
      <c r="E8" s="70" t="s">
        <v>114</v>
      </c>
      <c r="F8" s="70" t="s">
        <v>116</v>
      </c>
      <c r="G8" s="70" t="s">
        <v>118</v>
      </c>
      <c r="H8" s="70" t="s">
        <v>119</v>
      </c>
    </row>
    <row r="9" spans="2:8" ht="12">
      <c r="B9" s="24" t="s">
        <v>58</v>
      </c>
      <c r="C9" s="24" t="s">
        <v>38</v>
      </c>
      <c r="D9" s="26">
        <v>200</v>
      </c>
      <c r="E9" s="26">
        <v>3552</v>
      </c>
      <c r="F9" s="24">
        <v>3552</v>
      </c>
      <c r="G9" s="24">
        <v>1E+30</v>
      </c>
      <c r="H9" s="24">
        <v>3552</v>
      </c>
    </row>
    <row r="10" spans="2:8" ht="12">
      <c r="B10" s="24" t="s">
        <v>59</v>
      </c>
      <c r="C10" s="24" t="s">
        <v>39</v>
      </c>
      <c r="D10" s="26">
        <v>100</v>
      </c>
      <c r="E10" s="26">
        <v>2588</v>
      </c>
      <c r="F10" s="24">
        <v>2588</v>
      </c>
      <c r="G10" s="24">
        <v>1E+30</v>
      </c>
      <c r="H10" s="24">
        <v>2588</v>
      </c>
    </row>
    <row r="11" spans="2:8" ht="12">
      <c r="B11" s="24" t="s">
        <v>60</v>
      </c>
      <c r="C11" s="24" t="s">
        <v>40</v>
      </c>
      <c r="D11" s="26">
        <v>200</v>
      </c>
      <c r="E11" s="26">
        <v>3039</v>
      </c>
      <c r="F11" s="24">
        <v>3039</v>
      </c>
      <c r="G11" s="24">
        <v>1E+30</v>
      </c>
      <c r="H11" s="24">
        <v>3039</v>
      </c>
    </row>
    <row r="12" spans="2:8" ht="12">
      <c r="B12" s="24" t="s">
        <v>61</v>
      </c>
      <c r="C12" s="24" t="s">
        <v>41</v>
      </c>
      <c r="D12" s="26">
        <v>100</v>
      </c>
      <c r="E12" s="26">
        <v>3210</v>
      </c>
      <c r="F12" s="24">
        <v>3210</v>
      </c>
      <c r="G12" s="24">
        <v>1E+30</v>
      </c>
      <c r="H12" s="24">
        <v>3210</v>
      </c>
    </row>
    <row r="13" spans="2:8" ht="12">
      <c r="B13" s="24" t="s">
        <v>62</v>
      </c>
      <c r="C13" s="24" t="s">
        <v>42</v>
      </c>
      <c r="D13" s="26">
        <v>200</v>
      </c>
      <c r="E13" s="26">
        <v>3430</v>
      </c>
      <c r="F13" s="24">
        <v>3430</v>
      </c>
      <c r="G13" s="24">
        <v>1E+30</v>
      </c>
      <c r="H13" s="24">
        <v>3430</v>
      </c>
    </row>
    <row r="14" spans="2:8" ht="12">
      <c r="B14" s="24" t="s">
        <v>70</v>
      </c>
      <c r="C14" s="24" t="s">
        <v>43</v>
      </c>
      <c r="D14" s="26">
        <v>25</v>
      </c>
      <c r="E14" s="26">
        <v>6440</v>
      </c>
      <c r="F14" s="24">
        <v>6440</v>
      </c>
      <c r="G14" s="24">
        <v>6440</v>
      </c>
      <c r="H14" s="24">
        <v>1E+30</v>
      </c>
    </row>
    <row r="15" spans="2:8" ht="12">
      <c r="B15" s="24" t="s">
        <v>63</v>
      </c>
      <c r="C15" s="24" t="s">
        <v>44</v>
      </c>
      <c r="D15" s="26">
        <v>200</v>
      </c>
      <c r="E15" s="26">
        <v>3060</v>
      </c>
      <c r="F15" s="24">
        <v>3060</v>
      </c>
      <c r="G15" s="24">
        <v>1E+30</v>
      </c>
      <c r="H15" s="24">
        <v>3060</v>
      </c>
    </row>
    <row r="16" spans="2:8" ht="12">
      <c r="B16" s="24" t="s">
        <v>64</v>
      </c>
      <c r="C16" s="24" t="s">
        <v>45</v>
      </c>
      <c r="D16" s="26">
        <v>65</v>
      </c>
      <c r="E16" s="26">
        <v>0</v>
      </c>
      <c r="F16" s="24">
        <v>0</v>
      </c>
      <c r="G16" s="24">
        <v>0</v>
      </c>
      <c r="H16" s="24">
        <v>1E+30</v>
      </c>
    </row>
    <row r="17" spans="2:8" ht="12">
      <c r="B17" s="24" t="s">
        <v>65</v>
      </c>
      <c r="C17" s="24" t="s">
        <v>68</v>
      </c>
      <c r="D17" s="26">
        <v>120</v>
      </c>
      <c r="E17" s="26">
        <v>0</v>
      </c>
      <c r="F17" s="24">
        <v>0</v>
      </c>
      <c r="G17" s="24">
        <v>0</v>
      </c>
      <c r="H17" s="24">
        <v>1E+30</v>
      </c>
    </row>
    <row r="18" spans="2:8" ht="12">
      <c r="B18" s="24" t="s">
        <v>66</v>
      </c>
      <c r="C18" s="24" t="s">
        <v>48</v>
      </c>
      <c r="D18" s="26">
        <v>740</v>
      </c>
      <c r="E18" s="26">
        <v>0</v>
      </c>
      <c r="F18" s="24">
        <v>0</v>
      </c>
      <c r="G18" s="24">
        <v>0</v>
      </c>
      <c r="H18" s="24">
        <v>1E+30</v>
      </c>
    </row>
    <row r="19" spans="2:8" ht="12">
      <c r="B19" s="24" t="s">
        <v>67</v>
      </c>
      <c r="C19" s="24" t="s">
        <v>46</v>
      </c>
      <c r="D19" s="27">
        <v>180</v>
      </c>
      <c r="E19" s="27">
        <v>6200</v>
      </c>
      <c r="F19" s="24">
        <v>6200</v>
      </c>
      <c r="G19" s="24">
        <v>6200</v>
      </c>
      <c r="H19" s="24">
        <v>1E+30</v>
      </c>
    </row>
    <row r="20" spans="2:8" ht="12.75" thickBot="1">
      <c r="B20" s="23" t="s">
        <v>71</v>
      </c>
      <c r="C20" s="23" t="s">
        <v>69</v>
      </c>
      <c r="D20" s="28">
        <v>4000</v>
      </c>
      <c r="E20" s="28">
        <v>142</v>
      </c>
      <c r="F20" s="23">
        <v>142</v>
      </c>
      <c r="G20" s="23">
        <v>142</v>
      </c>
      <c r="H20" s="23">
        <v>1E+30</v>
      </c>
    </row>
    <row r="22" ht="12">
      <c r="A22" t="s">
        <v>32</v>
      </c>
    </row>
    <row r="23" ht="12">
      <c r="B23" t="s">
        <v>120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8.8515625" style="0" customWidth="1"/>
    <col min="5" max="5" width="2.28125" style="0" customWidth="1"/>
    <col min="6" max="6" width="7.8515625" style="0" customWidth="1"/>
    <col min="7" max="7" width="8.00390625" style="0" bestFit="1" customWidth="1"/>
    <col min="8" max="8" width="2.28125" style="0" customWidth="1"/>
    <col min="9" max="9" width="7.8515625" style="0" customWidth="1"/>
    <col min="10" max="10" width="8.00390625" style="0" bestFit="1" customWidth="1"/>
  </cols>
  <sheetData>
    <row r="1" ht="12">
      <c r="A1" s="1" t="s">
        <v>121</v>
      </c>
    </row>
    <row r="2" ht="12">
      <c r="A2" s="1" t="s">
        <v>122</v>
      </c>
    </row>
    <row r="3" ht="12">
      <c r="A3" s="1" t="s">
        <v>109</v>
      </c>
    </row>
    <row r="5" ht="12.75" thickBot="1"/>
    <row r="6" spans="2:4" ht="12">
      <c r="B6" s="69"/>
      <c r="C6" s="69" t="s">
        <v>123</v>
      </c>
      <c r="D6" s="69"/>
    </row>
    <row r="7" spans="2:4" ht="12.75" thickBot="1">
      <c r="B7" s="70" t="s">
        <v>27</v>
      </c>
      <c r="C7" s="70" t="s">
        <v>28</v>
      </c>
      <c r="D7" s="70" t="s">
        <v>112</v>
      </c>
    </row>
    <row r="8" spans="2:4" ht="12.75" thickBot="1">
      <c r="B8" s="23" t="s">
        <v>94</v>
      </c>
      <c r="C8" s="23" t="s">
        <v>52</v>
      </c>
      <c r="D8" s="25">
        <v>5041000</v>
      </c>
    </row>
    <row r="10" ht="12.75" thickBot="1"/>
    <row r="11" spans="2:10" ht="12">
      <c r="B11" s="69"/>
      <c r="C11" s="69" t="s">
        <v>124</v>
      </c>
      <c r="D11" s="69"/>
      <c r="F11" s="69" t="s">
        <v>125</v>
      </c>
      <c r="G11" s="69" t="s">
        <v>123</v>
      </c>
      <c r="I11" s="69" t="s">
        <v>128</v>
      </c>
      <c r="J11" s="69" t="s">
        <v>123</v>
      </c>
    </row>
    <row r="12" spans="2:10" ht="12.75" thickBot="1">
      <c r="B12" s="70" t="s">
        <v>27</v>
      </c>
      <c r="C12" s="70" t="s">
        <v>28</v>
      </c>
      <c r="D12" s="70" t="s">
        <v>112</v>
      </c>
      <c r="F12" s="70" t="s">
        <v>126</v>
      </c>
      <c r="G12" s="70" t="s">
        <v>127</v>
      </c>
      <c r="I12" s="70" t="s">
        <v>126</v>
      </c>
      <c r="J12" s="70" t="s">
        <v>127</v>
      </c>
    </row>
    <row r="13" spans="2:10" ht="12">
      <c r="B13" s="24" t="s">
        <v>58</v>
      </c>
      <c r="C13" s="24" t="s">
        <v>38</v>
      </c>
      <c r="D13" s="26">
        <v>200</v>
      </c>
      <c r="F13" s="26">
        <v>100</v>
      </c>
      <c r="G13" s="26">
        <v>4685800</v>
      </c>
      <c r="I13" s="26">
        <v>200</v>
      </c>
      <c r="J13" s="26">
        <v>5041000</v>
      </c>
    </row>
    <row r="14" spans="2:10" ht="12">
      <c r="B14" s="24" t="s">
        <v>59</v>
      </c>
      <c r="C14" s="24" t="s">
        <v>39</v>
      </c>
      <c r="D14" s="26">
        <v>100</v>
      </c>
      <c r="F14" s="26">
        <v>60</v>
      </c>
      <c r="G14" s="26">
        <v>4937480</v>
      </c>
      <c r="I14" s="26">
        <v>100</v>
      </c>
      <c r="J14" s="26">
        <v>5041000</v>
      </c>
    </row>
    <row r="15" spans="2:10" ht="12">
      <c r="B15" s="24" t="s">
        <v>60</v>
      </c>
      <c r="C15" s="24" t="s">
        <v>40</v>
      </c>
      <c r="D15" s="26">
        <v>200</v>
      </c>
      <c r="F15" s="26">
        <v>100</v>
      </c>
      <c r="G15" s="26">
        <v>4737100</v>
      </c>
      <c r="I15" s="26">
        <v>200</v>
      </c>
      <c r="J15" s="26">
        <v>5041000</v>
      </c>
    </row>
    <row r="16" spans="2:10" ht="12">
      <c r="B16" s="24" t="s">
        <v>61</v>
      </c>
      <c r="C16" s="24" t="s">
        <v>41</v>
      </c>
      <c r="D16" s="26">
        <v>100</v>
      </c>
      <c r="F16" s="26">
        <v>60</v>
      </c>
      <c r="G16" s="26">
        <v>4912600</v>
      </c>
      <c r="I16" s="26">
        <v>100</v>
      </c>
      <c r="J16" s="26">
        <v>5041000</v>
      </c>
    </row>
    <row r="17" spans="2:10" ht="12">
      <c r="B17" s="24" t="s">
        <v>62</v>
      </c>
      <c r="C17" s="24" t="s">
        <v>42</v>
      </c>
      <c r="D17" s="26">
        <v>200</v>
      </c>
      <c r="F17" s="26">
        <v>150</v>
      </c>
      <c r="G17" s="26">
        <v>4869500</v>
      </c>
      <c r="I17" s="26">
        <v>200</v>
      </c>
      <c r="J17" s="26">
        <v>5041000</v>
      </c>
    </row>
    <row r="18" spans="2:10" ht="12">
      <c r="B18" s="24" t="s">
        <v>70</v>
      </c>
      <c r="C18" s="24" t="s">
        <v>43</v>
      </c>
      <c r="D18" s="26">
        <v>25</v>
      </c>
      <c r="F18" s="26">
        <v>25</v>
      </c>
      <c r="G18" s="26">
        <v>5041000</v>
      </c>
      <c r="I18" s="26">
        <v>25</v>
      </c>
      <c r="J18" s="26">
        <v>5041000</v>
      </c>
    </row>
    <row r="19" spans="2:10" ht="12">
      <c r="B19" s="24" t="s">
        <v>63</v>
      </c>
      <c r="C19" s="24" t="s">
        <v>44</v>
      </c>
      <c r="D19" s="26">
        <v>200</v>
      </c>
      <c r="F19" s="26">
        <v>60</v>
      </c>
      <c r="G19" s="26">
        <v>4612600</v>
      </c>
      <c r="I19" s="26">
        <v>200</v>
      </c>
      <c r="J19" s="26">
        <v>5041000</v>
      </c>
    </row>
    <row r="20" spans="2:10" ht="12">
      <c r="B20" s="24" t="s">
        <v>64</v>
      </c>
      <c r="C20" s="24" t="s">
        <v>45</v>
      </c>
      <c r="D20" s="26">
        <v>65</v>
      </c>
      <c r="F20" s="26">
        <v>65</v>
      </c>
      <c r="G20" s="26">
        <v>5041000</v>
      </c>
      <c r="I20" s="26">
        <v>65</v>
      </c>
      <c r="J20" s="26">
        <v>5041000</v>
      </c>
    </row>
    <row r="21" spans="2:10" ht="12">
      <c r="B21" s="24" t="s">
        <v>65</v>
      </c>
      <c r="C21" s="24" t="s">
        <v>68</v>
      </c>
      <c r="D21" s="26">
        <v>120</v>
      </c>
      <c r="F21" s="26">
        <v>120</v>
      </c>
      <c r="G21" s="26">
        <v>5041000</v>
      </c>
      <c r="I21" s="26">
        <v>120</v>
      </c>
      <c r="J21" s="26">
        <v>5041000</v>
      </c>
    </row>
    <row r="22" spans="2:10" ht="12">
      <c r="B22" s="24" t="s">
        <v>66</v>
      </c>
      <c r="C22" s="24" t="s">
        <v>48</v>
      </c>
      <c r="D22" s="26">
        <v>740</v>
      </c>
      <c r="F22" s="26">
        <v>740</v>
      </c>
      <c r="G22" s="26">
        <v>5041000</v>
      </c>
      <c r="I22" s="26">
        <v>740</v>
      </c>
      <c r="J22" s="26">
        <v>5041000</v>
      </c>
    </row>
    <row r="23" spans="2:10" ht="12">
      <c r="B23" s="24" t="s">
        <v>67</v>
      </c>
      <c r="C23" s="24" t="s">
        <v>46</v>
      </c>
      <c r="D23" s="27">
        <v>180</v>
      </c>
      <c r="F23" s="27">
        <v>180</v>
      </c>
      <c r="G23" s="27">
        <v>5041000</v>
      </c>
      <c r="I23" s="27">
        <v>180</v>
      </c>
      <c r="J23" s="27">
        <v>5041000</v>
      </c>
    </row>
    <row r="24" spans="2:10" ht="12.75" thickBot="1">
      <c r="B24" s="23" t="s">
        <v>71</v>
      </c>
      <c r="C24" s="23" t="s">
        <v>69</v>
      </c>
      <c r="D24" s="28">
        <v>4000</v>
      </c>
      <c r="F24" s="28">
        <v>4000</v>
      </c>
      <c r="G24" s="28">
        <v>5041000</v>
      </c>
      <c r="I24" s="28">
        <v>4000</v>
      </c>
      <c r="J24" s="28">
        <v>5041000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20.00390625" style="0" bestFit="1" customWidth="1"/>
    <col min="5" max="5" width="17.28125" style="0" bestFit="1" customWidth="1"/>
    <col min="6" max="6" width="11.00390625" style="0" bestFit="1" customWidth="1"/>
    <col min="7" max="7" width="4.28125" style="0" customWidth="1"/>
  </cols>
  <sheetData>
    <row r="1" ht="12">
      <c r="A1" s="1" t="s">
        <v>25</v>
      </c>
    </row>
    <row r="2" ht="12">
      <c r="A2" s="1" t="s">
        <v>101</v>
      </c>
    </row>
    <row r="3" ht="12">
      <c r="A3" s="1" t="s">
        <v>129</v>
      </c>
    </row>
    <row r="6" ht="12.75" thickBot="1">
      <c r="A6" t="s">
        <v>50</v>
      </c>
    </row>
    <row r="7" spans="2:5" ht="12.75" thickBot="1">
      <c r="B7" s="68" t="s">
        <v>27</v>
      </c>
      <c r="C7" s="68" t="s">
        <v>28</v>
      </c>
      <c r="D7" s="68" t="s">
        <v>29</v>
      </c>
      <c r="E7" s="68" t="s">
        <v>30</v>
      </c>
    </row>
    <row r="8" spans="2:5" ht="12.75" thickBot="1">
      <c r="B8" s="23" t="s">
        <v>95</v>
      </c>
      <c r="C8" s="23" t="s">
        <v>51</v>
      </c>
      <c r="D8" s="25">
        <v>4835715</v>
      </c>
      <c r="E8" s="25">
        <v>7152275</v>
      </c>
    </row>
    <row r="11" ht="12.75" thickBot="1">
      <c r="A11" t="s">
        <v>31</v>
      </c>
    </row>
    <row r="12" spans="2:5" ht="12.75" thickBot="1">
      <c r="B12" s="68" t="s">
        <v>27</v>
      </c>
      <c r="C12" s="68" t="s">
        <v>28</v>
      </c>
      <c r="D12" s="68" t="s">
        <v>29</v>
      </c>
      <c r="E12" s="68" t="s">
        <v>30</v>
      </c>
    </row>
    <row r="13" spans="2:5" ht="12">
      <c r="B13" s="24" t="s">
        <v>58</v>
      </c>
      <c r="C13" s="24" t="s">
        <v>38</v>
      </c>
      <c r="D13" s="26">
        <v>150</v>
      </c>
      <c r="E13" s="26">
        <v>100</v>
      </c>
    </row>
    <row r="14" spans="2:5" ht="12">
      <c r="B14" s="24" t="s">
        <v>59</v>
      </c>
      <c r="C14" s="24" t="s">
        <v>39</v>
      </c>
      <c r="D14" s="26">
        <v>50</v>
      </c>
      <c r="E14" s="26">
        <v>60</v>
      </c>
    </row>
    <row r="15" spans="2:5" ht="12">
      <c r="B15" s="24" t="s">
        <v>60</v>
      </c>
      <c r="C15" s="24" t="s">
        <v>40</v>
      </c>
      <c r="D15" s="26">
        <v>100</v>
      </c>
      <c r="E15" s="26">
        <v>100</v>
      </c>
    </row>
    <row r="16" spans="2:5" ht="12">
      <c r="B16" s="24" t="s">
        <v>61</v>
      </c>
      <c r="C16" s="24" t="s">
        <v>41</v>
      </c>
      <c r="D16" s="26">
        <v>50</v>
      </c>
      <c r="E16" s="26">
        <v>60</v>
      </c>
    </row>
    <row r="17" spans="2:5" ht="12">
      <c r="B17" s="24" t="s">
        <v>62</v>
      </c>
      <c r="C17" s="24" t="s">
        <v>42</v>
      </c>
      <c r="D17" s="26">
        <v>100</v>
      </c>
      <c r="E17" s="26">
        <v>150</v>
      </c>
    </row>
    <row r="18" spans="2:5" ht="12">
      <c r="B18" s="24" t="s">
        <v>70</v>
      </c>
      <c r="C18" s="24" t="s">
        <v>43</v>
      </c>
      <c r="D18" s="26">
        <v>25</v>
      </c>
      <c r="E18" s="26">
        <v>25</v>
      </c>
    </row>
    <row r="19" spans="2:5" ht="12">
      <c r="B19" s="24" t="s">
        <v>63</v>
      </c>
      <c r="C19" s="24" t="s">
        <v>44</v>
      </c>
      <c r="D19" s="26">
        <v>80</v>
      </c>
      <c r="E19" s="26">
        <v>60</v>
      </c>
    </row>
    <row r="20" spans="2:5" ht="12">
      <c r="B20" s="24" t="s">
        <v>64</v>
      </c>
      <c r="C20" s="24" t="s">
        <v>45</v>
      </c>
      <c r="D20" s="26">
        <v>65</v>
      </c>
      <c r="E20" s="26">
        <v>65</v>
      </c>
    </row>
    <row r="21" spans="2:5" ht="12">
      <c r="B21" s="24" t="s">
        <v>65</v>
      </c>
      <c r="C21" s="24" t="s">
        <v>68</v>
      </c>
      <c r="D21" s="26">
        <v>120</v>
      </c>
      <c r="E21" s="26">
        <v>120</v>
      </c>
    </row>
    <row r="22" spans="2:5" ht="12">
      <c r="B22" s="24" t="s">
        <v>66</v>
      </c>
      <c r="C22" s="24" t="s">
        <v>48</v>
      </c>
      <c r="D22" s="26">
        <v>740</v>
      </c>
      <c r="E22" s="26">
        <v>740</v>
      </c>
    </row>
    <row r="23" spans="2:5" ht="12">
      <c r="B23" s="24" t="s">
        <v>67</v>
      </c>
      <c r="C23" s="24" t="s">
        <v>46</v>
      </c>
      <c r="D23" s="27">
        <v>180</v>
      </c>
      <c r="E23" s="27">
        <v>180</v>
      </c>
    </row>
    <row r="24" spans="2:5" ht="12.75" thickBot="1">
      <c r="B24" s="23" t="s">
        <v>71</v>
      </c>
      <c r="C24" s="23" t="s">
        <v>69</v>
      </c>
      <c r="D24" s="28">
        <v>500</v>
      </c>
      <c r="E24" s="28">
        <v>4000</v>
      </c>
    </row>
    <row r="27" ht="12.75" thickBot="1">
      <c r="A27" t="s">
        <v>32</v>
      </c>
    </row>
    <row r="28" spans="2:7" ht="12.75" thickBot="1">
      <c r="B28" s="68" t="s">
        <v>27</v>
      </c>
      <c r="C28" s="68" t="s">
        <v>28</v>
      </c>
      <c r="D28" s="68" t="s">
        <v>33</v>
      </c>
      <c r="E28" s="68" t="s">
        <v>34</v>
      </c>
      <c r="F28" s="68" t="s">
        <v>35</v>
      </c>
      <c r="G28" s="68" t="s">
        <v>36</v>
      </c>
    </row>
    <row r="29" spans="2:7" ht="12">
      <c r="B29" s="24" t="s">
        <v>71</v>
      </c>
      <c r="C29" s="24" t="s">
        <v>69</v>
      </c>
      <c r="D29" s="27">
        <v>4000</v>
      </c>
      <c r="E29" s="24" t="s">
        <v>102</v>
      </c>
      <c r="F29" s="24" t="s">
        <v>49</v>
      </c>
      <c r="G29" s="27">
        <v>0</v>
      </c>
    </row>
    <row r="30" spans="2:7" ht="12">
      <c r="B30" s="24" t="s">
        <v>58</v>
      </c>
      <c r="C30" s="24" t="s">
        <v>38</v>
      </c>
      <c r="D30" s="26">
        <v>100</v>
      </c>
      <c r="E30" s="24" t="s">
        <v>72</v>
      </c>
      <c r="F30" s="24" t="s">
        <v>47</v>
      </c>
      <c r="G30" s="24">
        <v>100</v>
      </c>
    </row>
    <row r="31" spans="2:7" ht="12">
      <c r="B31" s="24" t="s">
        <v>58</v>
      </c>
      <c r="C31" s="24" t="s">
        <v>38</v>
      </c>
      <c r="D31" s="26">
        <v>100</v>
      </c>
      <c r="E31" s="24" t="s">
        <v>73</v>
      </c>
      <c r="F31" s="24" t="s">
        <v>49</v>
      </c>
      <c r="G31" s="26">
        <v>0</v>
      </c>
    </row>
    <row r="32" spans="2:7" ht="12">
      <c r="B32" s="24" t="s">
        <v>59</v>
      </c>
      <c r="C32" s="24" t="s">
        <v>39</v>
      </c>
      <c r="D32" s="26">
        <v>60</v>
      </c>
      <c r="E32" s="24" t="s">
        <v>74</v>
      </c>
      <c r="F32" s="24" t="s">
        <v>47</v>
      </c>
      <c r="G32" s="24">
        <v>40</v>
      </c>
    </row>
    <row r="33" spans="2:7" ht="12">
      <c r="B33" s="24" t="s">
        <v>59</v>
      </c>
      <c r="C33" s="24" t="s">
        <v>39</v>
      </c>
      <c r="D33" s="26">
        <v>60</v>
      </c>
      <c r="E33" s="24" t="s">
        <v>75</v>
      </c>
      <c r="F33" s="24" t="s">
        <v>49</v>
      </c>
      <c r="G33" s="26">
        <v>0</v>
      </c>
    </row>
    <row r="34" spans="2:7" ht="12">
      <c r="B34" s="24" t="s">
        <v>60</v>
      </c>
      <c r="C34" s="24" t="s">
        <v>40</v>
      </c>
      <c r="D34" s="26">
        <v>100</v>
      </c>
      <c r="E34" s="24" t="s">
        <v>76</v>
      </c>
      <c r="F34" s="24" t="s">
        <v>47</v>
      </c>
      <c r="G34" s="24">
        <v>100</v>
      </c>
    </row>
    <row r="35" spans="2:7" ht="12">
      <c r="B35" s="24" t="s">
        <v>60</v>
      </c>
      <c r="C35" s="24" t="s">
        <v>40</v>
      </c>
      <c r="D35" s="26">
        <v>100</v>
      </c>
      <c r="E35" s="24" t="s">
        <v>77</v>
      </c>
      <c r="F35" s="24" t="s">
        <v>49</v>
      </c>
      <c r="G35" s="26">
        <v>0</v>
      </c>
    </row>
    <row r="36" spans="2:7" ht="12">
      <c r="B36" s="24" t="s">
        <v>61</v>
      </c>
      <c r="C36" s="24" t="s">
        <v>41</v>
      </c>
      <c r="D36" s="26">
        <v>60</v>
      </c>
      <c r="E36" s="24" t="s">
        <v>79</v>
      </c>
      <c r="F36" s="24" t="s">
        <v>47</v>
      </c>
      <c r="G36" s="24">
        <v>40</v>
      </c>
    </row>
    <row r="37" spans="2:7" ht="12">
      <c r="B37" s="24" t="s">
        <v>61</v>
      </c>
      <c r="C37" s="24" t="s">
        <v>41</v>
      </c>
      <c r="D37" s="26">
        <v>60</v>
      </c>
      <c r="E37" s="24" t="s">
        <v>78</v>
      </c>
      <c r="F37" s="24" t="s">
        <v>49</v>
      </c>
      <c r="G37" s="26">
        <v>0</v>
      </c>
    </row>
    <row r="38" spans="2:7" ht="12">
      <c r="B38" s="24" t="s">
        <v>62</v>
      </c>
      <c r="C38" s="24" t="s">
        <v>42</v>
      </c>
      <c r="D38" s="26">
        <v>150</v>
      </c>
      <c r="E38" s="24" t="s">
        <v>80</v>
      </c>
      <c r="F38" s="24" t="s">
        <v>47</v>
      </c>
      <c r="G38" s="24">
        <v>50</v>
      </c>
    </row>
    <row r="39" spans="2:7" ht="12">
      <c r="B39" s="24" t="s">
        <v>71</v>
      </c>
      <c r="C39" s="24" t="s">
        <v>69</v>
      </c>
      <c r="D39" s="27">
        <v>4000</v>
      </c>
      <c r="E39" s="24" t="s">
        <v>103</v>
      </c>
      <c r="F39" s="24" t="s">
        <v>49</v>
      </c>
      <c r="G39" s="24">
        <v>0</v>
      </c>
    </row>
    <row r="40" spans="2:7" ht="12">
      <c r="B40" s="24" t="s">
        <v>70</v>
      </c>
      <c r="C40" s="24" t="s">
        <v>43</v>
      </c>
      <c r="D40" s="26">
        <v>25</v>
      </c>
      <c r="E40" s="24" t="s">
        <v>104</v>
      </c>
      <c r="F40" s="24" t="s">
        <v>47</v>
      </c>
      <c r="G40" s="24">
        <v>0</v>
      </c>
    </row>
    <row r="41" spans="2:7" ht="12">
      <c r="B41" s="24" t="s">
        <v>63</v>
      </c>
      <c r="C41" s="24" t="s">
        <v>44</v>
      </c>
      <c r="D41" s="26">
        <v>60</v>
      </c>
      <c r="E41" s="24" t="s">
        <v>105</v>
      </c>
      <c r="F41" s="24" t="s">
        <v>47</v>
      </c>
      <c r="G41" s="24">
        <v>140</v>
      </c>
    </row>
    <row r="42" spans="2:7" ht="12">
      <c r="B42" s="24" t="s">
        <v>64</v>
      </c>
      <c r="C42" s="24" t="s">
        <v>45</v>
      </c>
      <c r="D42" s="26">
        <v>65</v>
      </c>
      <c r="E42" s="24" t="s">
        <v>82</v>
      </c>
      <c r="F42" s="24" t="s">
        <v>47</v>
      </c>
      <c r="G42" s="24">
        <v>0</v>
      </c>
    </row>
    <row r="43" spans="2:7" ht="12">
      <c r="B43" s="24" t="s">
        <v>65</v>
      </c>
      <c r="C43" s="24" t="s">
        <v>68</v>
      </c>
      <c r="D43" s="26">
        <v>120</v>
      </c>
      <c r="E43" s="24" t="s">
        <v>83</v>
      </c>
      <c r="F43" s="24" t="s">
        <v>47</v>
      </c>
      <c r="G43" s="24">
        <v>0</v>
      </c>
    </row>
    <row r="44" spans="2:7" ht="12">
      <c r="B44" s="24" t="s">
        <v>67</v>
      </c>
      <c r="C44" s="24" t="s">
        <v>46</v>
      </c>
      <c r="D44" s="27">
        <v>180</v>
      </c>
      <c r="E44" s="24" t="s">
        <v>106</v>
      </c>
      <c r="F44" s="24" t="s">
        <v>47</v>
      </c>
      <c r="G44" s="24">
        <v>0</v>
      </c>
    </row>
    <row r="45" spans="2:7" ht="12">
      <c r="B45" s="24" t="s">
        <v>63</v>
      </c>
      <c r="C45" s="24" t="s">
        <v>44</v>
      </c>
      <c r="D45" s="26">
        <v>60</v>
      </c>
      <c r="E45" s="24" t="s">
        <v>107</v>
      </c>
      <c r="F45" s="24" t="s">
        <v>49</v>
      </c>
      <c r="G45" s="26">
        <v>0</v>
      </c>
    </row>
    <row r="46" spans="2:7" ht="12">
      <c r="B46" s="24" t="s">
        <v>62</v>
      </c>
      <c r="C46" s="24" t="s">
        <v>42</v>
      </c>
      <c r="D46" s="26">
        <v>150</v>
      </c>
      <c r="E46" s="24" t="s">
        <v>81</v>
      </c>
      <c r="F46" s="24" t="s">
        <v>49</v>
      </c>
      <c r="G46" s="26">
        <v>0</v>
      </c>
    </row>
    <row r="47" spans="2:7" ht="12.75" thickBot="1">
      <c r="B47" s="23" t="s">
        <v>66</v>
      </c>
      <c r="C47" s="23" t="s">
        <v>48</v>
      </c>
      <c r="D47" s="25">
        <v>740</v>
      </c>
      <c r="E47" s="23" t="s">
        <v>108</v>
      </c>
      <c r="F47" s="23" t="s">
        <v>47</v>
      </c>
      <c r="G47" s="23">
        <v>0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8.8515625" style="0" customWidth="1"/>
    <col min="5" max="5" width="9.7109375" style="0" bestFit="1" customWidth="1"/>
    <col min="6" max="8" width="13.421875" style="0" bestFit="1" customWidth="1"/>
  </cols>
  <sheetData>
    <row r="1" ht="12">
      <c r="A1" s="1" t="s">
        <v>110</v>
      </c>
    </row>
    <row r="2" ht="12">
      <c r="A2" s="1" t="s">
        <v>101</v>
      </c>
    </row>
    <row r="3" ht="12">
      <c r="A3" s="1" t="s">
        <v>129</v>
      </c>
    </row>
    <row r="6" ht="12.75" thickBot="1">
      <c r="A6" t="s">
        <v>31</v>
      </c>
    </row>
    <row r="7" spans="2:8" ht="12">
      <c r="B7" s="69"/>
      <c r="C7" s="69"/>
      <c r="D7" s="69" t="s">
        <v>111</v>
      </c>
      <c r="E7" s="69" t="s">
        <v>113</v>
      </c>
      <c r="F7" s="69" t="s">
        <v>115</v>
      </c>
      <c r="G7" s="69" t="s">
        <v>117</v>
      </c>
      <c r="H7" s="69" t="s">
        <v>117</v>
      </c>
    </row>
    <row r="8" spans="2:8" ht="12.75" thickBot="1">
      <c r="B8" s="70" t="s">
        <v>27</v>
      </c>
      <c r="C8" s="70" t="s">
        <v>28</v>
      </c>
      <c r="D8" s="70" t="s">
        <v>112</v>
      </c>
      <c r="E8" s="70" t="s">
        <v>114</v>
      </c>
      <c r="F8" s="70" t="s">
        <v>116</v>
      </c>
      <c r="G8" s="70" t="s">
        <v>118</v>
      </c>
      <c r="H8" s="70" t="s">
        <v>119</v>
      </c>
    </row>
    <row r="9" spans="2:8" ht="12">
      <c r="B9" s="24" t="s">
        <v>58</v>
      </c>
      <c r="C9" s="24" t="s">
        <v>38</v>
      </c>
      <c r="D9" s="26">
        <v>100</v>
      </c>
      <c r="E9" s="26">
        <v>5022</v>
      </c>
      <c r="F9" s="24">
        <v>5022</v>
      </c>
      <c r="G9" s="24">
        <v>1E+30</v>
      </c>
      <c r="H9" s="24">
        <v>5022</v>
      </c>
    </row>
    <row r="10" spans="2:8" ht="12">
      <c r="B10" s="24" t="s">
        <v>59</v>
      </c>
      <c r="C10" s="24" t="s">
        <v>39</v>
      </c>
      <c r="D10" s="26">
        <v>60</v>
      </c>
      <c r="E10" s="26">
        <v>3122</v>
      </c>
      <c r="F10" s="24">
        <v>3122</v>
      </c>
      <c r="G10" s="24">
        <v>1E+30</v>
      </c>
      <c r="H10" s="24">
        <v>3122</v>
      </c>
    </row>
    <row r="11" spans="2:8" ht="12">
      <c r="B11" s="24" t="s">
        <v>60</v>
      </c>
      <c r="C11" s="24" t="s">
        <v>40</v>
      </c>
      <c r="D11" s="26">
        <v>100</v>
      </c>
      <c r="E11" s="26">
        <v>3450</v>
      </c>
      <c r="F11" s="24">
        <v>3450</v>
      </c>
      <c r="G11" s="24">
        <v>1E+30</v>
      </c>
      <c r="H11" s="24">
        <v>3450</v>
      </c>
    </row>
    <row r="12" spans="2:8" ht="12">
      <c r="B12" s="24" t="s">
        <v>61</v>
      </c>
      <c r="C12" s="24" t="s">
        <v>41</v>
      </c>
      <c r="D12" s="26">
        <v>60</v>
      </c>
      <c r="E12" s="26">
        <v>4550</v>
      </c>
      <c r="F12" s="24">
        <v>4550</v>
      </c>
      <c r="G12" s="24">
        <v>1E+30</v>
      </c>
      <c r="H12" s="24">
        <v>4550</v>
      </c>
    </row>
    <row r="13" spans="2:8" ht="12">
      <c r="B13" s="24" t="s">
        <v>62</v>
      </c>
      <c r="C13" s="24" t="s">
        <v>42</v>
      </c>
      <c r="D13" s="26">
        <v>150</v>
      </c>
      <c r="E13" s="26">
        <v>6450</v>
      </c>
      <c r="F13" s="24">
        <v>6450</v>
      </c>
      <c r="G13" s="24">
        <v>1E+30</v>
      </c>
      <c r="H13" s="24">
        <v>6450</v>
      </c>
    </row>
    <row r="14" spans="2:8" ht="12">
      <c r="B14" s="24" t="s">
        <v>70</v>
      </c>
      <c r="C14" s="24" t="s">
        <v>43</v>
      </c>
      <c r="D14" s="26">
        <v>25</v>
      </c>
      <c r="E14" s="26">
        <v>7915</v>
      </c>
      <c r="F14" s="24">
        <v>7915</v>
      </c>
      <c r="G14" s="24">
        <v>1E+30</v>
      </c>
      <c r="H14" s="24">
        <v>7915</v>
      </c>
    </row>
    <row r="15" spans="2:8" ht="12">
      <c r="B15" s="24" t="s">
        <v>63</v>
      </c>
      <c r="C15" s="24" t="s">
        <v>44</v>
      </c>
      <c r="D15" s="26">
        <v>60</v>
      </c>
      <c r="E15" s="26">
        <v>5678</v>
      </c>
      <c r="F15" s="24">
        <v>5678</v>
      </c>
      <c r="G15" s="24">
        <v>1E+30</v>
      </c>
      <c r="H15" s="24">
        <v>5678</v>
      </c>
    </row>
    <row r="16" spans="2:8" ht="12">
      <c r="B16" s="24" t="s">
        <v>64</v>
      </c>
      <c r="C16" s="24" t="s">
        <v>45</v>
      </c>
      <c r="D16" s="26">
        <v>65</v>
      </c>
      <c r="E16" s="26">
        <v>0</v>
      </c>
      <c r="F16" s="24">
        <v>0</v>
      </c>
      <c r="G16" s="24">
        <v>1E+30</v>
      </c>
      <c r="H16" s="24">
        <v>0</v>
      </c>
    </row>
    <row r="17" spans="2:8" ht="12">
      <c r="B17" s="24" t="s">
        <v>65</v>
      </c>
      <c r="C17" s="24" t="s">
        <v>68</v>
      </c>
      <c r="D17" s="26">
        <v>120</v>
      </c>
      <c r="E17" s="26">
        <v>0</v>
      </c>
      <c r="F17" s="24">
        <v>0</v>
      </c>
      <c r="G17" s="24">
        <v>1E+30</v>
      </c>
      <c r="H17" s="24">
        <v>0</v>
      </c>
    </row>
    <row r="18" spans="2:8" ht="12">
      <c r="B18" s="24" t="s">
        <v>66</v>
      </c>
      <c r="C18" s="24" t="s">
        <v>48</v>
      </c>
      <c r="D18" s="26">
        <v>740</v>
      </c>
      <c r="E18" s="26">
        <v>0</v>
      </c>
      <c r="F18" s="24">
        <v>0</v>
      </c>
      <c r="G18" s="24">
        <v>1E+30</v>
      </c>
      <c r="H18" s="24">
        <v>0</v>
      </c>
    </row>
    <row r="19" spans="2:8" ht="12">
      <c r="B19" s="24" t="s">
        <v>67</v>
      </c>
      <c r="C19" s="24" t="s">
        <v>46</v>
      </c>
      <c r="D19" s="27">
        <v>180</v>
      </c>
      <c r="E19" s="27">
        <v>9615</v>
      </c>
      <c r="F19" s="24">
        <v>9615</v>
      </c>
      <c r="G19" s="24">
        <v>1E+30</v>
      </c>
      <c r="H19" s="24">
        <v>9615</v>
      </c>
    </row>
    <row r="20" spans="2:8" ht="12.75" thickBot="1">
      <c r="B20" s="23" t="s">
        <v>71</v>
      </c>
      <c r="C20" s="23" t="s">
        <v>69</v>
      </c>
      <c r="D20" s="28">
        <v>4000</v>
      </c>
      <c r="E20" s="28">
        <v>652</v>
      </c>
      <c r="F20" s="23">
        <v>652</v>
      </c>
      <c r="G20" s="23">
        <v>1E+30</v>
      </c>
      <c r="H20" s="23">
        <v>652</v>
      </c>
    </row>
    <row r="22" ht="12">
      <c r="A22" t="s">
        <v>32</v>
      </c>
    </row>
    <row r="23" ht="12">
      <c r="B23" t="s">
        <v>120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:A3"/>
    </sheetView>
  </sheetViews>
  <sheetFormatPr defaultColWidth="8.8515625" defaultRowHeight="12.75"/>
  <cols>
    <col min="1" max="1" width="2.28125" style="0" customWidth="1"/>
    <col min="2" max="2" width="8.8515625" style="0" customWidth="1"/>
    <col min="3" max="3" width="29.28125" style="0" bestFit="1" customWidth="1"/>
    <col min="4" max="4" width="8.8515625" style="0" customWidth="1"/>
    <col min="5" max="5" width="2.28125" style="0" customWidth="1"/>
    <col min="6" max="6" width="7.8515625" style="0" customWidth="1"/>
    <col min="7" max="7" width="8.00390625" style="0" bestFit="1" customWidth="1"/>
    <col min="8" max="8" width="2.28125" style="0" customWidth="1"/>
    <col min="9" max="9" width="7.8515625" style="0" customWidth="1"/>
    <col min="10" max="10" width="8.00390625" style="0" bestFit="1" customWidth="1"/>
  </cols>
  <sheetData>
    <row r="1" ht="12">
      <c r="A1" s="1" t="s">
        <v>121</v>
      </c>
    </row>
    <row r="2" ht="12">
      <c r="A2" s="1" t="s">
        <v>130</v>
      </c>
    </row>
    <row r="3" ht="12">
      <c r="A3" s="1" t="s">
        <v>129</v>
      </c>
    </row>
    <row r="5" ht="12.75" thickBot="1"/>
    <row r="6" spans="2:4" ht="12">
      <c r="B6" s="69"/>
      <c r="C6" s="69" t="s">
        <v>123</v>
      </c>
      <c r="D6" s="69"/>
    </row>
    <row r="7" spans="2:4" ht="12.75" thickBot="1">
      <c r="B7" s="70" t="s">
        <v>27</v>
      </c>
      <c r="C7" s="70" t="s">
        <v>28</v>
      </c>
      <c r="D7" s="70" t="s">
        <v>112</v>
      </c>
    </row>
    <row r="8" spans="2:4" ht="12.75" thickBot="1">
      <c r="B8" s="23" t="s">
        <v>95</v>
      </c>
      <c r="C8" s="23" t="s">
        <v>51</v>
      </c>
      <c r="D8" s="25">
        <v>7152275</v>
      </c>
    </row>
    <row r="10" ht="12.75" thickBot="1"/>
    <row r="11" spans="2:10" ht="12">
      <c r="B11" s="69"/>
      <c r="C11" s="69" t="s">
        <v>124</v>
      </c>
      <c r="D11" s="69"/>
      <c r="F11" s="69" t="s">
        <v>125</v>
      </c>
      <c r="G11" s="69" t="s">
        <v>123</v>
      </c>
      <c r="I11" s="69" t="s">
        <v>128</v>
      </c>
      <c r="J11" s="69" t="s">
        <v>123</v>
      </c>
    </row>
    <row r="12" spans="2:10" ht="12.75" thickBot="1">
      <c r="B12" s="70" t="s">
        <v>27</v>
      </c>
      <c r="C12" s="70" t="s">
        <v>28</v>
      </c>
      <c r="D12" s="70" t="s">
        <v>112</v>
      </c>
      <c r="F12" s="70" t="s">
        <v>126</v>
      </c>
      <c r="G12" s="70" t="s">
        <v>127</v>
      </c>
      <c r="I12" s="70" t="s">
        <v>126</v>
      </c>
      <c r="J12" s="70" t="s">
        <v>127</v>
      </c>
    </row>
    <row r="13" spans="2:10" ht="12">
      <c r="B13" s="24" t="s">
        <v>58</v>
      </c>
      <c r="C13" s="24" t="s">
        <v>38</v>
      </c>
      <c r="D13" s="26">
        <v>100</v>
      </c>
      <c r="F13" s="26">
        <v>100</v>
      </c>
      <c r="G13" s="26">
        <v>7152275</v>
      </c>
      <c r="I13" s="26">
        <v>200</v>
      </c>
      <c r="J13" s="26">
        <v>7654475</v>
      </c>
    </row>
    <row r="14" spans="2:10" ht="12">
      <c r="B14" s="24" t="s">
        <v>59</v>
      </c>
      <c r="C14" s="24" t="s">
        <v>39</v>
      </c>
      <c r="D14" s="26">
        <v>60</v>
      </c>
      <c r="F14" s="26">
        <v>60</v>
      </c>
      <c r="G14" s="26">
        <v>7152275</v>
      </c>
      <c r="I14" s="26">
        <v>100</v>
      </c>
      <c r="J14" s="26">
        <v>7277155</v>
      </c>
    </row>
    <row r="15" spans="2:10" ht="12">
      <c r="B15" s="24" t="s">
        <v>60</v>
      </c>
      <c r="C15" s="24" t="s">
        <v>40</v>
      </c>
      <c r="D15" s="26">
        <v>100</v>
      </c>
      <c r="F15" s="26">
        <v>100</v>
      </c>
      <c r="G15" s="26">
        <v>7152275</v>
      </c>
      <c r="I15" s="26">
        <v>200</v>
      </c>
      <c r="J15" s="26">
        <v>7497275</v>
      </c>
    </row>
    <row r="16" spans="2:10" ht="12">
      <c r="B16" s="24" t="s">
        <v>61</v>
      </c>
      <c r="C16" s="24" t="s">
        <v>41</v>
      </c>
      <c r="D16" s="26">
        <v>60</v>
      </c>
      <c r="F16" s="26">
        <v>60</v>
      </c>
      <c r="G16" s="26">
        <v>7152275</v>
      </c>
      <c r="I16" s="26">
        <v>100</v>
      </c>
      <c r="J16" s="26">
        <v>7334275</v>
      </c>
    </row>
    <row r="17" spans="2:10" ht="12">
      <c r="B17" s="24" t="s">
        <v>62</v>
      </c>
      <c r="C17" s="24" t="s">
        <v>42</v>
      </c>
      <c r="D17" s="26">
        <v>150</v>
      </c>
      <c r="F17" s="26">
        <v>150</v>
      </c>
      <c r="G17" s="26">
        <v>7152275</v>
      </c>
      <c r="I17" s="26">
        <v>200</v>
      </c>
      <c r="J17" s="26">
        <v>7474775</v>
      </c>
    </row>
    <row r="18" spans="2:10" ht="12">
      <c r="B18" s="24" t="s">
        <v>70</v>
      </c>
      <c r="C18" s="24" t="s">
        <v>43</v>
      </c>
      <c r="D18" s="26">
        <v>25</v>
      </c>
      <c r="F18" s="26">
        <v>25</v>
      </c>
      <c r="G18" s="26">
        <v>7152275</v>
      </c>
      <c r="I18" s="26">
        <v>25</v>
      </c>
      <c r="J18" s="26">
        <v>7152275</v>
      </c>
    </row>
    <row r="19" spans="2:10" ht="12">
      <c r="B19" s="24" t="s">
        <v>63</v>
      </c>
      <c r="C19" s="24" t="s">
        <v>44</v>
      </c>
      <c r="D19" s="26">
        <v>60</v>
      </c>
      <c r="F19" s="26">
        <v>60</v>
      </c>
      <c r="G19" s="26">
        <v>7152275</v>
      </c>
      <c r="I19" s="26">
        <v>200</v>
      </c>
      <c r="J19" s="26">
        <v>7947195</v>
      </c>
    </row>
    <row r="20" spans="2:10" ht="12">
      <c r="B20" s="24" t="s">
        <v>64</v>
      </c>
      <c r="C20" s="24" t="s">
        <v>45</v>
      </c>
      <c r="D20" s="26">
        <v>65</v>
      </c>
      <c r="F20" s="26">
        <v>65</v>
      </c>
      <c r="G20" s="26">
        <v>7152275</v>
      </c>
      <c r="I20" s="26">
        <v>65</v>
      </c>
      <c r="J20" s="26">
        <v>7152275</v>
      </c>
    </row>
    <row r="21" spans="2:10" ht="12">
      <c r="B21" s="24" t="s">
        <v>65</v>
      </c>
      <c r="C21" s="24" t="s">
        <v>68</v>
      </c>
      <c r="D21" s="26">
        <v>120</v>
      </c>
      <c r="F21" s="26">
        <v>120</v>
      </c>
      <c r="G21" s="26">
        <v>7152275</v>
      </c>
      <c r="I21" s="26">
        <v>120</v>
      </c>
      <c r="J21" s="26">
        <v>7152275</v>
      </c>
    </row>
    <row r="22" spans="2:10" ht="12">
      <c r="B22" s="24" t="s">
        <v>66</v>
      </c>
      <c r="C22" s="24" t="s">
        <v>48</v>
      </c>
      <c r="D22" s="26">
        <v>740</v>
      </c>
      <c r="F22" s="26">
        <v>740</v>
      </c>
      <c r="G22" s="26">
        <v>7152275</v>
      </c>
      <c r="I22" s="26">
        <v>740</v>
      </c>
      <c r="J22" s="26">
        <v>7152275</v>
      </c>
    </row>
    <row r="23" spans="2:10" ht="12">
      <c r="B23" s="24" t="s">
        <v>67</v>
      </c>
      <c r="C23" s="24" t="s">
        <v>46</v>
      </c>
      <c r="D23" s="27">
        <v>180</v>
      </c>
      <c r="F23" s="27">
        <v>180</v>
      </c>
      <c r="G23" s="27">
        <v>7152275</v>
      </c>
      <c r="I23" s="27">
        <v>180</v>
      </c>
      <c r="J23" s="27">
        <v>7152275</v>
      </c>
    </row>
    <row r="24" spans="2:10" ht="12.75" thickBot="1">
      <c r="B24" s="23" t="s">
        <v>71</v>
      </c>
      <c r="C24" s="23" t="s">
        <v>69</v>
      </c>
      <c r="D24" s="28">
        <v>4000</v>
      </c>
      <c r="F24" s="28">
        <v>4000</v>
      </c>
      <c r="G24" s="28">
        <v>7152275</v>
      </c>
      <c r="I24" s="28">
        <v>4000</v>
      </c>
      <c r="J24" s="28">
        <v>7152275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"DORADCA"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Włodarz</dc:creator>
  <cp:keywords/>
  <dc:description/>
  <cp:lastModifiedBy>Piotr Luczak</cp:lastModifiedBy>
  <dcterms:created xsi:type="dcterms:W3CDTF">2006-04-04T19:56:31Z</dcterms:created>
  <dcterms:modified xsi:type="dcterms:W3CDTF">2013-10-23T08:39:17Z</dcterms:modified>
  <cp:category/>
  <cp:version/>
  <cp:contentType/>
  <cp:contentStatus/>
</cp:coreProperties>
</file>