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1720" yWindow="1580" windowWidth="39320" windowHeight="22160"/>
  </bookViews>
  <sheets>
    <sheet name="Koszt produkcji kiszonki z kuku" sheetId="1" r:id="rId1"/>
    <sheet name="Arkusz2" sheetId="2" r:id="rId2"/>
    <sheet name="Arkusz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" i="1" l="1"/>
  <c r="B29" i="1"/>
  <c r="B30" i="1"/>
  <c r="M5" i="1"/>
  <c r="M23" i="1"/>
  <c r="M25" i="1"/>
  <c r="M15" i="1"/>
  <c r="M16" i="1"/>
  <c r="M19" i="1"/>
  <c r="M21" i="1"/>
  <c r="M26" i="1"/>
  <c r="M27" i="1"/>
  <c r="G5" i="1"/>
  <c r="G23" i="1"/>
  <c r="G24" i="1"/>
  <c r="G25" i="1"/>
  <c r="G15" i="1"/>
  <c r="G16" i="1"/>
  <c r="G18" i="1"/>
  <c r="G19" i="1"/>
  <c r="G21" i="1"/>
  <c r="G26" i="1"/>
  <c r="M28" i="1"/>
  <c r="B10" i="1"/>
  <c r="L5" i="1"/>
  <c r="L23" i="1"/>
  <c r="L25" i="1"/>
  <c r="L15" i="1"/>
  <c r="L16" i="1"/>
  <c r="L19" i="1"/>
  <c r="L21" i="1"/>
  <c r="L26" i="1"/>
  <c r="L27" i="1"/>
  <c r="L28" i="1"/>
  <c r="B8" i="1"/>
  <c r="J5" i="1"/>
  <c r="J23" i="1"/>
  <c r="J25" i="1"/>
  <c r="J15" i="1"/>
  <c r="J16" i="1"/>
  <c r="J19" i="1"/>
  <c r="J21" i="1"/>
  <c r="J26" i="1"/>
  <c r="J27" i="1"/>
  <c r="J28" i="1"/>
  <c r="B6" i="1"/>
  <c r="H5" i="1"/>
  <c r="H23" i="1"/>
  <c r="H25" i="1"/>
  <c r="H15" i="1"/>
  <c r="H16" i="1"/>
  <c r="H19" i="1"/>
  <c r="H20" i="1"/>
  <c r="H27" i="1"/>
  <c r="H28" i="1"/>
  <c r="B5" i="1"/>
  <c r="I23" i="1"/>
  <c r="I25" i="1"/>
  <c r="I15" i="1"/>
  <c r="I16" i="1"/>
  <c r="I19" i="1"/>
  <c r="I20" i="1"/>
  <c r="I27" i="1"/>
  <c r="I28" i="1"/>
  <c r="B4" i="1"/>
  <c r="B36" i="1"/>
  <c r="B37" i="1"/>
  <c r="N5" i="1"/>
  <c r="N23" i="1"/>
  <c r="N25" i="1"/>
  <c r="N15" i="1"/>
  <c r="N16" i="1"/>
  <c r="N19" i="1"/>
  <c r="N21" i="1"/>
  <c r="N26" i="1"/>
  <c r="N27" i="1"/>
  <c r="H21" i="1"/>
  <c r="H26" i="1"/>
  <c r="N28" i="1"/>
  <c r="B38" i="1"/>
  <c r="O5" i="1"/>
  <c r="O23" i="1"/>
  <c r="O25" i="1"/>
  <c r="O15" i="1"/>
  <c r="O16" i="1"/>
  <c r="O19" i="1"/>
  <c r="O21" i="1"/>
  <c r="O26" i="1"/>
  <c r="O27" i="1"/>
  <c r="I21" i="1"/>
  <c r="I26" i="1"/>
  <c r="O28" i="1"/>
  <c r="B39" i="1"/>
  <c r="P5" i="1"/>
  <c r="P23" i="1"/>
  <c r="P25" i="1"/>
  <c r="P15" i="1"/>
  <c r="P16" i="1"/>
  <c r="P19" i="1"/>
  <c r="P21" i="1"/>
  <c r="P26" i="1"/>
  <c r="P27" i="1"/>
  <c r="P28" i="1"/>
  <c r="B40" i="1"/>
  <c r="F23" i="1"/>
  <c r="F24" i="1"/>
  <c r="F25" i="1"/>
  <c r="F15" i="1"/>
  <c r="F16" i="1"/>
  <c r="F18" i="1"/>
  <c r="F19" i="1"/>
  <c r="F21" i="1"/>
  <c r="F26" i="1"/>
  <c r="Q5" i="1"/>
  <c r="Q23" i="1"/>
  <c r="Q25" i="1"/>
  <c r="Q15" i="1"/>
  <c r="Q16" i="1"/>
  <c r="Q19" i="1"/>
  <c r="Q21" i="1"/>
  <c r="Q26" i="1"/>
  <c r="Q27" i="1"/>
  <c r="Q28" i="1"/>
  <c r="B41" i="1"/>
  <c r="B42" i="1"/>
  <c r="B43" i="1"/>
  <c r="B49" i="1"/>
  <c r="B50" i="1"/>
  <c r="C50" i="1"/>
  <c r="C51" i="1"/>
  <c r="C46" i="1"/>
  <c r="C47" i="1"/>
  <c r="C48" i="1"/>
  <c r="C49" i="1"/>
  <c r="C45" i="1"/>
  <c r="C36" i="1"/>
  <c r="C37" i="1"/>
  <c r="C38" i="1"/>
  <c r="C39" i="1"/>
  <c r="C40" i="1"/>
  <c r="C41" i="1"/>
  <c r="C42" i="1"/>
  <c r="C43" i="1"/>
  <c r="Q20" i="1"/>
  <c r="P20" i="1"/>
  <c r="O20" i="1"/>
  <c r="N20" i="1"/>
  <c r="K28" i="1"/>
  <c r="K5" i="1"/>
  <c r="K23" i="1"/>
  <c r="K25" i="1"/>
  <c r="K15" i="1"/>
  <c r="K16" i="1"/>
  <c r="K19" i="1"/>
  <c r="K21" i="1"/>
  <c r="K26" i="1"/>
  <c r="K27" i="1"/>
  <c r="M20" i="1"/>
  <c r="K20" i="1"/>
  <c r="J20" i="1"/>
</calcChain>
</file>

<file path=xl/sharedStrings.xml><?xml version="1.0" encoding="utf-8"?>
<sst xmlns="http://schemas.openxmlformats.org/spreadsheetml/2006/main" count="87" uniqueCount="82">
  <si>
    <t>Koszty maszynowe w kukurydzy</t>
  </si>
  <si>
    <t>uprawa pożniwna</t>
  </si>
  <si>
    <t>rozwożenie obornika</t>
  </si>
  <si>
    <t>orka</t>
  </si>
  <si>
    <t>uprawa przedsiewna</t>
  </si>
  <si>
    <t>rozsiew nawozów</t>
  </si>
  <si>
    <t>siew</t>
  </si>
  <si>
    <t>opryski</t>
  </si>
  <si>
    <t>koszty bez zbioru</t>
  </si>
  <si>
    <t>koszty ze zbiorem</t>
  </si>
  <si>
    <t>Wyszczególnienie</t>
  </si>
  <si>
    <t>Ciągnik 110 KM</t>
  </si>
  <si>
    <t>rozrzutnik</t>
  </si>
  <si>
    <t>gruber</t>
  </si>
  <si>
    <t>pług</t>
  </si>
  <si>
    <t>agregat upr-siewny</t>
  </si>
  <si>
    <t>rozsiewacz</t>
  </si>
  <si>
    <t>opryskiwacz</t>
  </si>
  <si>
    <t>okres użytkowania</t>
  </si>
  <si>
    <t>wykorzystanie w okresie użytkowania h</t>
  </si>
  <si>
    <t>czas użytkowania w roku h</t>
  </si>
  <si>
    <t>wartość maszyny</t>
  </si>
  <si>
    <t>wskaźnik kosztów przechowywania i konserwacji</t>
  </si>
  <si>
    <t>koszt ubezpieczenia</t>
  </si>
  <si>
    <t>wskaźnik kosztów napraw</t>
  </si>
  <si>
    <t>cen paliwa</t>
  </si>
  <si>
    <t>zużycie paliwa</t>
  </si>
  <si>
    <t>Koszt utrzymania</t>
  </si>
  <si>
    <t>amortyzacja</t>
  </si>
  <si>
    <t>koszt przechowywania i konserwacji</t>
  </si>
  <si>
    <t>oprocentowanie kredytu</t>
  </si>
  <si>
    <t>ubezpieczenia</t>
  </si>
  <si>
    <t xml:space="preserve">koszt utrzymania </t>
  </si>
  <si>
    <t>jednostkowy koszt utrzymania zł/h</t>
  </si>
  <si>
    <t>koszt użytkowania</t>
  </si>
  <si>
    <t>koszt napraw</t>
  </si>
  <si>
    <t>koszt paliwa i smarów</t>
  </si>
  <si>
    <t>jednostkowy koszt eksploatacji zł/h</t>
  </si>
  <si>
    <t>jednostkowy koszt eksploatacji zł/ha</t>
  </si>
  <si>
    <t xml:space="preserve">nasiona w zł/ha </t>
  </si>
  <si>
    <t>nawozy w zł/ha</t>
  </si>
  <si>
    <t>nawożenie dolistne w zł/ha</t>
  </si>
  <si>
    <t>ochrona (chwasty) w zł/ha</t>
  </si>
  <si>
    <t>koszty maszynowe (bez zbioru) w zł/ha</t>
  </si>
  <si>
    <t>podatek rolny w zł/ha</t>
  </si>
  <si>
    <t>ubezpieczenie w zł/ha</t>
  </si>
  <si>
    <t>Koszty całkowite produkcji zielonki z kukurydzy wraz ze zbiorem w zł/ha</t>
  </si>
  <si>
    <t xml:space="preserve"> - zakiszacz w zł/ha</t>
  </si>
  <si>
    <t xml:space="preserve"> - folia do okrycia pryzmy</t>
  </si>
  <si>
    <t>Koszt zbioru (wraz z ubijaniem pryzmy) w zł/ha</t>
  </si>
  <si>
    <t>Koszt przygotowania kiszonki z kukurydzy (w zł/ha)</t>
  </si>
  <si>
    <t>Koszt zakiszania (plon 50 t/ha)</t>
  </si>
  <si>
    <t>zbiór usługowy</t>
  </si>
  <si>
    <t>kosiarka do trawy</t>
  </si>
  <si>
    <t>zagrabiarka</t>
  </si>
  <si>
    <t>prasa zwijająca</t>
  </si>
  <si>
    <t>owijarka do bel</t>
  </si>
  <si>
    <t>Koszt zestawu w  zł/ha</t>
  </si>
  <si>
    <t>jednostkowy koszt utrzymania zł/ha lub zł/szt.</t>
  </si>
  <si>
    <t>wydajność eksploatacyjna w ha/h lub szt/h</t>
  </si>
  <si>
    <t>Koszty maszynowe przy produkcji sianokiszonki w belach - 3 pokosy - razem 12 t sianokiszonki z ha w sezonie - ok. 28 balotów o średnicy 1,2 m</t>
  </si>
  <si>
    <t>koszt w zł/ha</t>
  </si>
  <si>
    <t>koszt w zł/t sianokiszonki</t>
  </si>
  <si>
    <t>Koszty maszynowe</t>
  </si>
  <si>
    <t>2. Wysiew nawozów - 3 razy</t>
  </si>
  <si>
    <t>3. Koszenie trawy - 3 razy</t>
  </si>
  <si>
    <t>4. Zgrabianie na pokosy 3-razy</t>
  </si>
  <si>
    <t>5. Prasowanie 28 balotów z ha</t>
  </si>
  <si>
    <t>6. Owijanie folią 28 balotów</t>
  </si>
  <si>
    <t>7. Załadunek na łące, rozładunek na owijarkę, ustawianie owiniętych bel - śrenio 1 godzina pracy ciągnika z ładowaczem czołowym na ha łąki</t>
  </si>
  <si>
    <t>Ciągnik 80 KM z ładowaczem czołowym</t>
  </si>
  <si>
    <t xml:space="preserve">Razem koszty maszynowe </t>
  </si>
  <si>
    <t>Koszty produkcji sianokiszonki w belach</t>
  </si>
  <si>
    <t>1. Oprysk na chwasy</t>
  </si>
  <si>
    <t>Oprysk na chwasty</t>
  </si>
  <si>
    <t>Nawozy 300 kg saletry amonowej i 200 kg NPK</t>
  </si>
  <si>
    <t>Zakiszacz 170 zł na 50 t zakiszanej masy</t>
  </si>
  <si>
    <t>Folia do sianokiszonki 340 zł za rolkę o szer. 0,75 m - wystarcza na 37 balotów</t>
  </si>
  <si>
    <t>Koszty w zł/balot sianokiszonki</t>
  </si>
  <si>
    <t>Koszty uprawy kukurydzy kiszonkowej - planowany plon 50 t zielonki/ha</t>
  </si>
  <si>
    <t>Koszt ony kiszonki</t>
  </si>
  <si>
    <t>Koszty produkcji pasz objętościowych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</si>
</sst>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scheme val="minor"/>
    </font>
    <font>
      <b/>
      <sz val="22"/>
      <color theme="1"/>
      <name val="Calibri"/>
      <scheme val="minor"/>
    </font>
    <font>
      <sz val="11"/>
      <color rgb="FFFF0000"/>
      <name val="Calibri"/>
      <scheme val="minor"/>
    </font>
    <font>
      <sz val="11"/>
      <name val="Calibri"/>
      <scheme val="minor"/>
    </font>
    <font>
      <b/>
      <sz val="14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2" fontId="0" fillId="0" borderId="1" xfId="0" applyNumberFormat="1" applyBorder="1"/>
    <xf numFmtId="2" fontId="0" fillId="2" borderId="1" xfId="0" applyNumberFormat="1" applyFill="1" applyBorder="1"/>
    <xf numFmtId="2" fontId="0" fillId="0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1" xfId="0" applyFont="1" applyBorder="1"/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1" xfId="0" applyFont="1" applyFill="1" applyBorder="1"/>
    <xf numFmtId="2" fontId="3" fillId="0" borderId="1" xfId="0" applyNumberFormat="1" applyFont="1" applyBorder="1"/>
    <xf numFmtId="2" fontId="3" fillId="0" borderId="1" xfId="0" applyNumberFormat="1" applyFont="1" applyFill="1" applyBorder="1"/>
    <xf numFmtId="0" fontId="4" fillId="0" borderId="1" xfId="0" applyFont="1" applyBorder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</cellXfs>
  <cellStyles count="1">
    <cellStyle name="Standardow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1485900</xdr:colOff>
      <xdr:row>0</xdr:row>
      <xdr:rowOff>163550</xdr:rowOff>
    </xdr:from>
    <xdr:to>
      <xdr:col>1</xdr:col>
      <xdr:colOff>2806700</xdr:colOff>
      <xdr:row>1</xdr:row>
      <xdr:rowOff>649250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7400" y="163550"/>
          <a:ext cx="1320800" cy="663500"/>
        </a:xfrm>
        <a:prstGeom prst="rect">
          <a:avLst/>
        </a:prstGeom>
      </xdr:spPr>
    </xdr:pic>
    <xdr:clientData/>
  </xdr:twoCellAnchor>
  <xdr:twoCellAnchor editAs="oneCell">
    <xdr:from>
      <xdr:col>4</xdr:col>
      <xdr:colOff>2755900</xdr:colOff>
      <xdr:row>1</xdr:row>
      <xdr:rowOff>150850</xdr:rowOff>
    </xdr:from>
    <xdr:to>
      <xdr:col>5</xdr:col>
      <xdr:colOff>419100</xdr:colOff>
      <xdr:row>1</xdr:row>
      <xdr:rowOff>814350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52200" y="328650"/>
          <a:ext cx="1320800" cy="66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workbookViewId="0">
      <pane ySplit="2" topLeftCell="A3" activePane="bottomLeft" state="frozen"/>
      <selection pane="bottomLeft" activeCell="D25" sqref="D25"/>
    </sheetView>
  </sheetViews>
  <sheetFormatPr baseColWidth="10" defaultColWidth="8.83203125" defaultRowHeight="14" x14ac:dyDescent="0"/>
  <cols>
    <col min="1" max="1" width="40.83203125" customWidth="1"/>
    <col min="2" max="2" width="38.1640625" customWidth="1"/>
    <col min="3" max="3" width="25.6640625" customWidth="1"/>
    <col min="5" max="5" width="48" bestFit="1" customWidth="1"/>
    <col min="6" max="6" width="12" customWidth="1"/>
    <col min="7" max="7" width="15.33203125" bestFit="1" customWidth="1"/>
    <col min="8" max="8" width="9.83203125" bestFit="1" customWidth="1"/>
    <col min="11" max="11" width="18.33203125" bestFit="1" customWidth="1"/>
    <col min="12" max="12" width="10.5" bestFit="1" customWidth="1"/>
    <col min="13" max="13" width="11.6640625" bestFit="1" customWidth="1"/>
    <col min="14" max="14" width="16.5" bestFit="1" customWidth="1"/>
    <col min="15" max="15" width="11" bestFit="1" customWidth="1"/>
    <col min="16" max="16" width="14.33203125" bestFit="1" customWidth="1"/>
    <col min="17" max="17" width="14.6640625" bestFit="1" customWidth="1"/>
  </cols>
  <sheetData>
    <row r="1" spans="1:17" ht="14" customHeight="1">
      <c r="A1" s="15" t="s">
        <v>81</v>
      </c>
      <c r="B1" s="15"/>
      <c r="E1" s="15" t="s">
        <v>63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74" customHeight="1">
      <c r="A2" s="15"/>
      <c r="B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54" customHeight="1">
      <c r="A3" s="14" t="s">
        <v>0</v>
      </c>
      <c r="B3" s="14"/>
      <c r="E3" s="17" t="s">
        <v>10</v>
      </c>
      <c r="F3" s="3" t="s">
        <v>70</v>
      </c>
      <c r="G3" s="2" t="s">
        <v>11</v>
      </c>
      <c r="H3" s="1" t="s">
        <v>12</v>
      </c>
      <c r="I3" s="2" t="s">
        <v>13</v>
      </c>
      <c r="J3" s="2" t="s">
        <v>14</v>
      </c>
      <c r="K3" s="1" t="s">
        <v>15</v>
      </c>
      <c r="L3" s="2" t="s">
        <v>16</v>
      </c>
      <c r="M3" s="2" t="s">
        <v>17</v>
      </c>
      <c r="N3" s="2" t="s">
        <v>53</v>
      </c>
      <c r="O3" s="2" t="s">
        <v>54</v>
      </c>
      <c r="P3" s="2" t="s">
        <v>55</v>
      </c>
      <c r="Q3" s="2" t="s">
        <v>56</v>
      </c>
    </row>
    <row r="4" spans="1:17">
      <c r="A4" s="1" t="s">
        <v>1</v>
      </c>
      <c r="B4" s="6">
        <f>I28</f>
        <v>59.393749999999997</v>
      </c>
      <c r="E4" s="1" t="s">
        <v>18</v>
      </c>
      <c r="F4" s="6">
        <v>20</v>
      </c>
      <c r="G4" s="7">
        <v>20</v>
      </c>
      <c r="H4" s="7">
        <v>10</v>
      </c>
      <c r="I4" s="7">
        <v>10</v>
      </c>
      <c r="J4" s="7">
        <v>10</v>
      </c>
      <c r="K4" s="6">
        <v>10</v>
      </c>
      <c r="L4" s="7">
        <v>10</v>
      </c>
      <c r="M4" s="7">
        <v>5</v>
      </c>
      <c r="N4" s="6">
        <v>10</v>
      </c>
      <c r="O4" s="6">
        <v>10</v>
      </c>
      <c r="P4" s="6">
        <v>10</v>
      </c>
      <c r="Q4" s="6">
        <v>10</v>
      </c>
    </row>
    <row r="5" spans="1:17">
      <c r="A5" s="1" t="s">
        <v>2</v>
      </c>
      <c r="B5" s="6">
        <f>H28</f>
        <v>328.35</v>
      </c>
      <c r="E5" s="1" t="s">
        <v>19</v>
      </c>
      <c r="F5" s="6">
        <v>12000</v>
      </c>
      <c r="G5" s="7">
        <f>G4*G6</f>
        <v>8000</v>
      </c>
      <c r="H5" s="7">
        <f>H6*H4</f>
        <v>1000</v>
      </c>
      <c r="I5" s="7">
        <v>250</v>
      </c>
      <c r="J5" s="7">
        <f>J6*J4</f>
        <v>800</v>
      </c>
      <c r="K5" s="6">
        <f>K4*K6</f>
        <v>1000</v>
      </c>
      <c r="L5" s="7">
        <f>L6*L4</f>
        <v>500</v>
      </c>
      <c r="M5" s="7">
        <f>M4*M6</f>
        <v>500</v>
      </c>
      <c r="N5" s="7">
        <f>N4*N6</f>
        <v>600</v>
      </c>
      <c r="O5" s="7">
        <f>O4*O6</f>
        <v>600</v>
      </c>
      <c r="P5" s="7">
        <f>P4*P6</f>
        <v>1000</v>
      </c>
      <c r="Q5" s="7">
        <f>Q4*Q6</f>
        <v>500</v>
      </c>
    </row>
    <row r="6" spans="1:17">
      <c r="A6" s="1" t="s">
        <v>3</v>
      </c>
      <c r="B6" s="6">
        <f>J28</f>
        <v>150.97499999999999</v>
      </c>
      <c r="E6" s="1" t="s">
        <v>20</v>
      </c>
      <c r="F6" s="6">
        <v>600</v>
      </c>
      <c r="G6" s="7">
        <v>400</v>
      </c>
      <c r="H6" s="7">
        <v>100</v>
      </c>
      <c r="I6" s="7">
        <v>20</v>
      </c>
      <c r="J6" s="7">
        <v>80</v>
      </c>
      <c r="K6" s="6">
        <v>100</v>
      </c>
      <c r="L6" s="7">
        <v>50</v>
      </c>
      <c r="M6" s="7">
        <v>100</v>
      </c>
      <c r="N6" s="6">
        <v>60</v>
      </c>
      <c r="O6" s="6">
        <v>60</v>
      </c>
      <c r="P6" s="6">
        <v>100</v>
      </c>
      <c r="Q6" s="6">
        <v>50</v>
      </c>
    </row>
    <row r="7" spans="1:17">
      <c r="A7" s="1" t="s">
        <v>4</v>
      </c>
      <c r="B7" s="1">
        <v>52.724999999999994</v>
      </c>
      <c r="E7" s="1" t="s">
        <v>21</v>
      </c>
      <c r="F7" s="6">
        <v>120000</v>
      </c>
      <c r="G7" s="7">
        <v>175000</v>
      </c>
      <c r="H7" s="7">
        <v>42000</v>
      </c>
      <c r="I7" s="7">
        <v>18500</v>
      </c>
      <c r="J7" s="7">
        <v>24000</v>
      </c>
      <c r="K7" s="6">
        <v>60000</v>
      </c>
      <c r="L7" s="7">
        <v>15200</v>
      </c>
      <c r="M7" s="7">
        <v>13200</v>
      </c>
      <c r="N7" s="6">
        <v>17600</v>
      </c>
      <c r="O7" s="6">
        <v>14200</v>
      </c>
      <c r="P7" s="6">
        <v>65400</v>
      </c>
      <c r="Q7" s="6">
        <v>8800</v>
      </c>
    </row>
    <row r="8" spans="1:17">
      <c r="A8" s="1" t="s">
        <v>5</v>
      </c>
      <c r="B8" s="1">
        <f>L28*2</f>
        <v>50.564999999999998</v>
      </c>
      <c r="E8" s="1" t="s">
        <v>22</v>
      </c>
      <c r="F8" s="6">
        <v>0.02</v>
      </c>
      <c r="G8" s="7">
        <v>0.02</v>
      </c>
      <c r="H8" s="7">
        <v>0.02</v>
      </c>
      <c r="I8" s="7">
        <v>0.02</v>
      </c>
      <c r="J8" s="7">
        <v>0.02</v>
      </c>
      <c r="K8" s="6">
        <v>0.02</v>
      </c>
      <c r="L8" s="7">
        <v>0.02</v>
      </c>
      <c r="M8" s="7">
        <v>0.02</v>
      </c>
      <c r="N8" s="6">
        <v>0.02</v>
      </c>
      <c r="O8" s="6">
        <v>0.02</v>
      </c>
      <c r="P8" s="6">
        <v>0.02</v>
      </c>
      <c r="Q8" s="6">
        <v>0.02</v>
      </c>
    </row>
    <row r="9" spans="1:17">
      <c r="A9" s="1" t="s">
        <v>6</v>
      </c>
      <c r="B9" s="1">
        <v>135</v>
      </c>
      <c r="E9" s="1" t="s">
        <v>23</v>
      </c>
      <c r="F9" s="6">
        <v>150</v>
      </c>
      <c r="G9" s="7">
        <v>1300</v>
      </c>
      <c r="H9" s="7">
        <v>300</v>
      </c>
      <c r="I9" s="7">
        <v>0</v>
      </c>
      <c r="J9" s="7"/>
      <c r="K9" s="6"/>
      <c r="L9" s="7"/>
      <c r="M9" s="7"/>
      <c r="N9" s="6"/>
      <c r="O9" s="6"/>
      <c r="P9" s="6"/>
      <c r="Q9" s="6"/>
    </row>
    <row r="10" spans="1:17">
      <c r="A10" s="1" t="s">
        <v>7</v>
      </c>
      <c r="B10" s="1">
        <f>M28*4</f>
        <v>94.57</v>
      </c>
      <c r="E10" s="1" t="s">
        <v>24</v>
      </c>
      <c r="F10" s="6">
        <v>0.8</v>
      </c>
      <c r="G10" s="7">
        <v>0.8</v>
      </c>
      <c r="H10" s="7">
        <v>0.4</v>
      </c>
      <c r="I10" s="7">
        <v>0.4</v>
      </c>
      <c r="J10" s="7">
        <v>0.6</v>
      </c>
      <c r="K10" s="6">
        <v>0.6</v>
      </c>
      <c r="L10" s="7">
        <v>0.6</v>
      </c>
      <c r="M10" s="7">
        <v>0.6</v>
      </c>
      <c r="N10" s="6">
        <v>0.6</v>
      </c>
      <c r="O10" s="6">
        <v>0.6</v>
      </c>
      <c r="P10" s="6">
        <v>0.6</v>
      </c>
      <c r="Q10" s="6">
        <v>0.6</v>
      </c>
    </row>
    <row r="11" spans="1:17">
      <c r="A11" s="1" t="s">
        <v>52</v>
      </c>
      <c r="B11" s="1">
        <v>900</v>
      </c>
      <c r="E11" s="1" t="s">
        <v>25</v>
      </c>
      <c r="F11" s="6">
        <v>4.5999999999999996</v>
      </c>
      <c r="G11" s="7">
        <v>3.8</v>
      </c>
      <c r="H11" s="7">
        <v>0</v>
      </c>
      <c r="I11" s="7">
        <v>0</v>
      </c>
      <c r="J11" s="7"/>
      <c r="K11" s="6"/>
      <c r="L11" s="7"/>
      <c r="M11" s="7"/>
      <c r="N11" s="6"/>
      <c r="O11" s="6"/>
      <c r="P11" s="6"/>
      <c r="Q11" s="6"/>
    </row>
    <row r="12" spans="1:17">
      <c r="A12" s="1" t="s">
        <v>8</v>
      </c>
      <c r="B12" s="1">
        <v>896.26</v>
      </c>
      <c r="E12" s="1" t="s">
        <v>26</v>
      </c>
      <c r="F12" s="6">
        <v>10</v>
      </c>
      <c r="G12" s="7">
        <v>12</v>
      </c>
      <c r="H12" s="7">
        <v>0</v>
      </c>
      <c r="I12" s="7">
        <v>0</v>
      </c>
      <c r="J12" s="7"/>
      <c r="K12" s="6"/>
      <c r="L12" s="7"/>
      <c r="M12" s="7"/>
      <c r="N12" s="6"/>
      <c r="O12" s="6"/>
      <c r="P12" s="6"/>
      <c r="Q12" s="6"/>
    </row>
    <row r="13" spans="1:17">
      <c r="A13" s="1" t="s">
        <v>9</v>
      </c>
      <c r="B13" s="1">
        <v>1796.26</v>
      </c>
      <c r="E13" s="1" t="s">
        <v>59</v>
      </c>
      <c r="F13" s="6"/>
      <c r="G13" s="7"/>
      <c r="H13" s="7">
        <v>0.5</v>
      </c>
      <c r="I13" s="7">
        <v>4</v>
      </c>
      <c r="J13" s="7">
        <v>1</v>
      </c>
      <c r="K13" s="6">
        <v>1.5</v>
      </c>
      <c r="L13" s="7">
        <v>6</v>
      </c>
      <c r="M13" s="7">
        <v>6</v>
      </c>
      <c r="N13" s="6">
        <v>2</v>
      </c>
      <c r="O13" s="6">
        <v>3</v>
      </c>
      <c r="P13" s="6">
        <v>25</v>
      </c>
      <c r="Q13" s="6">
        <v>25</v>
      </c>
    </row>
    <row r="14" spans="1:17">
      <c r="E14" s="1" t="s">
        <v>27</v>
      </c>
      <c r="F14" s="6"/>
      <c r="G14" s="7"/>
      <c r="H14" s="7"/>
      <c r="I14" s="7"/>
      <c r="J14" s="7"/>
      <c r="K14" s="6"/>
      <c r="L14" s="7"/>
      <c r="M14" s="7"/>
      <c r="N14" s="6"/>
      <c r="O14" s="6"/>
      <c r="P14" s="6"/>
      <c r="Q14" s="6"/>
    </row>
    <row r="15" spans="1:17">
      <c r="E15" s="1" t="s">
        <v>28</v>
      </c>
      <c r="F15" s="6">
        <f t="shared" ref="F15:Q15" si="0">F7/F4</f>
        <v>6000</v>
      </c>
      <c r="G15" s="7">
        <f t="shared" si="0"/>
        <v>8750</v>
      </c>
      <c r="H15" s="7">
        <f t="shared" si="0"/>
        <v>4200</v>
      </c>
      <c r="I15" s="7">
        <f t="shared" si="0"/>
        <v>1850</v>
      </c>
      <c r="J15" s="7">
        <f t="shared" si="0"/>
        <v>2400</v>
      </c>
      <c r="K15" s="6">
        <f t="shared" si="0"/>
        <v>6000</v>
      </c>
      <c r="L15" s="7">
        <f t="shared" si="0"/>
        <v>1520</v>
      </c>
      <c r="M15" s="7">
        <f t="shared" si="0"/>
        <v>2640</v>
      </c>
      <c r="N15" s="7">
        <f t="shared" si="0"/>
        <v>1760</v>
      </c>
      <c r="O15" s="7">
        <f t="shared" si="0"/>
        <v>1420</v>
      </c>
      <c r="P15" s="7">
        <f t="shared" si="0"/>
        <v>6540</v>
      </c>
      <c r="Q15" s="7">
        <f t="shared" si="0"/>
        <v>880</v>
      </c>
    </row>
    <row r="16" spans="1:17" ht="18">
      <c r="A16" s="13" t="s">
        <v>79</v>
      </c>
      <c r="B16" s="13"/>
      <c r="E16" s="1" t="s">
        <v>29</v>
      </c>
      <c r="F16" s="6">
        <f t="shared" ref="F16:Q16" si="1">F7*F8</f>
        <v>2400</v>
      </c>
      <c r="G16" s="7">
        <f t="shared" si="1"/>
        <v>3500</v>
      </c>
      <c r="H16" s="7">
        <f t="shared" si="1"/>
        <v>840</v>
      </c>
      <c r="I16" s="7">
        <f t="shared" si="1"/>
        <v>370</v>
      </c>
      <c r="J16" s="7">
        <f t="shared" si="1"/>
        <v>480</v>
      </c>
      <c r="K16" s="6">
        <f t="shared" si="1"/>
        <v>1200</v>
      </c>
      <c r="L16" s="7">
        <f t="shared" si="1"/>
        <v>304</v>
      </c>
      <c r="M16" s="7">
        <f t="shared" si="1"/>
        <v>264</v>
      </c>
      <c r="N16" s="7">
        <f t="shared" si="1"/>
        <v>352</v>
      </c>
      <c r="O16" s="7">
        <f t="shared" si="1"/>
        <v>284</v>
      </c>
      <c r="P16" s="7">
        <f t="shared" si="1"/>
        <v>1308</v>
      </c>
      <c r="Q16" s="7">
        <f t="shared" si="1"/>
        <v>176</v>
      </c>
    </row>
    <row r="17" spans="1:17">
      <c r="A17" s="1" t="s">
        <v>39</v>
      </c>
      <c r="B17" s="1">
        <v>420</v>
      </c>
      <c r="E17" s="1" t="s">
        <v>30</v>
      </c>
      <c r="F17" s="6"/>
      <c r="G17" s="7"/>
      <c r="H17" s="7"/>
      <c r="I17" s="7"/>
      <c r="J17" s="7"/>
      <c r="K17" s="6"/>
      <c r="L17" s="7"/>
      <c r="M17" s="7"/>
      <c r="N17" s="6"/>
      <c r="O17" s="6"/>
      <c r="P17" s="6"/>
      <c r="Q17" s="6"/>
    </row>
    <row r="18" spans="1:17">
      <c r="A18" s="1" t="s">
        <v>40</v>
      </c>
      <c r="B18" s="1">
        <v>882</v>
      </c>
      <c r="E18" s="1" t="s">
        <v>31</v>
      </c>
      <c r="F18" s="6">
        <f>F9</f>
        <v>150</v>
      </c>
      <c r="G18" s="7">
        <f>G9</f>
        <v>1300</v>
      </c>
      <c r="H18" s="7"/>
      <c r="I18" s="7"/>
      <c r="J18" s="7"/>
      <c r="K18" s="6"/>
      <c r="L18" s="7"/>
      <c r="M18" s="7"/>
      <c r="N18" s="6"/>
      <c r="O18" s="6"/>
      <c r="P18" s="6"/>
      <c r="Q18" s="6"/>
    </row>
    <row r="19" spans="1:17">
      <c r="A19" s="1" t="s">
        <v>41</v>
      </c>
      <c r="B19" s="1">
        <v>164</v>
      </c>
      <c r="E19" s="1" t="s">
        <v>32</v>
      </c>
      <c r="F19" s="6">
        <f t="shared" ref="F19:Q19" si="2">SUM(F15:F18)</f>
        <v>8550</v>
      </c>
      <c r="G19" s="7">
        <f t="shared" si="2"/>
        <v>13550</v>
      </c>
      <c r="H19" s="7">
        <f t="shared" ref="H19" si="3">SUM(H15:H18)</f>
        <v>5040</v>
      </c>
      <c r="I19" s="7">
        <f t="shared" si="2"/>
        <v>2220</v>
      </c>
      <c r="J19" s="7">
        <f t="shared" si="2"/>
        <v>2880</v>
      </c>
      <c r="K19" s="6">
        <f t="shared" si="2"/>
        <v>7200</v>
      </c>
      <c r="L19" s="7">
        <f t="shared" si="2"/>
        <v>1824</v>
      </c>
      <c r="M19" s="7">
        <f t="shared" si="2"/>
        <v>2904</v>
      </c>
      <c r="N19" s="7">
        <f t="shared" si="2"/>
        <v>2112</v>
      </c>
      <c r="O19" s="7">
        <f t="shared" si="2"/>
        <v>1704</v>
      </c>
      <c r="P19" s="7">
        <f t="shared" si="2"/>
        <v>7848</v>
      </c>
      <c r="Q19" s="7">
        <f t="shared" si="2"/>
        <v>1056</v>
      </c>
    </row>
    <row r="20" spans="1:17">
      <c r="A20" s="1" t="s">
        <v>42</v>
      </c>
      <c r="B20" s="1">
        <v>162</v>
      </c>
      <c r="E20" s="1" t="s">
        <v>58</v>
      </c>
      <c r="F20" s="6"/>
      <c r="G20" s="7"/>
      <c r="H20" s="7">
        <f>H19/(H6*H13)</f>
        <v>100.8</v>
      </c>
      <c r="I20" s="7">
        <f>I19/(I6*I13)</f>
        <v>27.75</v>
      </c>
      <c r="J20" s="7">
        <f>J19/(J6*J13)</f>
        <v>36</v>
      </c>
      <c r="K20" s="6">
        <f>K19/(K6*K13)</f>
        <v>48</v>
      </c>
      <c r="L20" s="7">
        <v>4</v>
      </c>
      <c r="M20" s="7">
        <f>M19/(M6*M13)</f>
        <v>4.84</v>
      </c>
      <c r="N20" s="7">
        <f>N19/(N6*N13)</f>
        <v>17.600000000000001</v>
      </c>
      <c r="O20" s="7">
        <f>O19/(O6*O13)</f>
        <v>9.4666666666666668</v>
      </c>
      <c r="P20" s="7">
        <f>P19/(P6*P13)</f>
        <v>3.1392000000000002</v>
      </c>
      <c r="Q20" s="7">
        <f>Q19/(Q6*Q13)</f>
        <v>0.8448</v>
      </c>
    </row>
    <row r="21" spans="1:17">
      <c r="A21" s="1" t="s">
        <v>43</v>
      </c>
      <c r="B21" s="1">
        <v>896.26</v>
      </c>
      <c r="E21" s="1" t="s">
        <v>33</v>
      </c>
      <c r="F21" s="6">
        <f t="shared" ref="F21:M21" si="4">F19/F6</f>
        <v>14.25</v>
      </c>
      <c r="G21" s="7">
        <f t="shared" si="4"/>
        <v>33.875</v>
      </c>
      <c r="H21" s="7">
        <f t="shared" si="4"/>
        <v>50.4</v>
      </c>
      <c r="I21" s="7">
        <f t="shared" si="4"/>
        <v>111</v>
      </c>
      <c r="J21" s="7">
        <f t="shared" si="4"/>
        <v>36</v>
      </c>
      <c r="K21" s="6">
        <f t="shared" si="4"/>
        <v>72</v>
      </c>
      <c r="L21" s="7">
        <f t="shared" si="4"/>
        <v>36.479999999999997</v>
      </c>
      <c r="M21" s="7">
        <f t="shared" si="4"/>
        <v>29.04</v>
      </c>
      <c r="N21" s="7">
        <f t="shared" ref="N21:Q21" si="5">N19/N6</f>
        <v>35.200000000000003</v>
      </c>
      <c r="O21" s="7">
        <f t="shared" si="5"/>
        <v>28.4</v>
      </c>
      <c r="P21" s="7">
        <f t="shared" si="5"/>
        <v>78.48</v>
      </c>
      <c r="Q21" s="7">
        <f t="shared" si="5"/>
        <v>21.12</v>
      </c>
    </row>
    <row r="22" spans="1:17">
      <c r="A22" s="1" t="s">
        <v>44</v>
      </c>
      <c r="B22" s="1">
        <v>114</v>
      </c>
      <c r="E22" s="9" t="s">
        <v>34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</row>
    <row r="23" spans="1:17">
      <c r="A23" s="1" t="s">
        <v>45</v>
      </c>
      <c r="B23" s="1">
        <v>23</v>
      </c>
      <c r="E23" s="1" t="s">
        <v>35</v>
      </c>
      <c r="F23" s="6">
        <f t="shared" ref="F23:Q23" si="6">F7*F10/F5</f>
        <v>8</v>
      </c>
      <c r="G23" s="7">
        <f t="shared" si="6"/>
        <v>17.5</v>
      </c>
      <c r="H23" s="7">
        <f t="shared" si="6"/>
        <v>16.8</v>
      </c>
      <c r="I23" s="7">
        <f t="shared" si="6"/>
        <v>29.6</v>
      </c>
      <c r="J23" s="7">
        <f t="shared" si="6"/>
        <v>18</v>
      </c>
      <c r="K23" s="6">
        <f t="shared" si="6"/>
        <v>36</v>
      </c>
      <c r="L23" s="7">
        <f t="shared" si="6"/>
        <v>18.239999999999998</v>
      </c>
      <c r="M23" s="7">
        <f t="shared" si="6"/>
        <v>15.84</v>
      </c>
      <c r="N23" s="7">
        <f t="shared" si="6"/>
        <v>17.600000000000001</v>
      </c>
      <c r="O23" s="7">
        <f t="shared" si="6"/>
        <v>14.2</v>
      </c>
      <c r="P23" s="7">
        <f t="shared" si="6"/>
        <v>39.24</v>
      </c>
      <c r="Q23" s="7">
        <f t="shared" si="6"/>
        <v>10.56</v>
      </c>
    </row>
    <row r="24" spans="1:17">
      <c r="A24" s="3" t="s">
        <v>49</v>
      </c>
      <c r="B24" s="1">
        <v>2661.26</v>
      </c>
      <c r="E24" s="1" t="s">
        <v>36</v>
      </c>
      <c r="F24" s="6">
        <f>F12*F11</f>
        <v>46</v>
      </c>
      <c r="G24" s="7">
        <f>G12*G11</f>
        <v>45.599999999999994</v>
      </c>
      <c r="H24" s="7">
        <v>8</v>
      </c>
      <c r="I24" s="7">
        <v>8</v>
      </c>
      <c r="J24" s="7">
        <v>8</v>
      </c>
      <c r="K24" s="6">
        <v>8</v>
      </c>
      <c r="L24" s="7">
        <v>8</v>
      </c>
      <c r="M24" s="7">
        <v>8</v>
      </c>
      <c r="N24" s="6">
        <v>8</v>
      </c>
      <c r="O24" s="6">
        <v>8</v>
      </c>
      <c r="P24" s="6">
        <v>38</v>
      </c>
      <c r="Q24" s="6">
        <v>8</v>
      </c>
    </row>
    <row r="25" spans="1:17" ht="28">
      <c r="A25" s="3" t="s">
        <v>46</v>
      </c>
      <c r="B25" s="1">
        <v>3561.26</v>
      </c>
      <c r="E25" s="1" t="s">
        <v>34</v>
      </c>
      <c r="F25" s="6">
        <f>SUM(F23:F24)</f>
        <v>54</v>
      </c>
      <c r="G25" s="7">
        <f>SUM(G23:G24)</f>
        <v>63.099999999999994</v>
      </c>
      <c r="H25" s="7">
        <f>H23</f>
        <v>16.8</v>
      </c>
      <c r="I25" s="7">
        <f>I23</f>
        <v>29.6</v>
      </c>
      <c r="J25" s="7">
        <f>J23</f>
        <v>18</v>
      </c>
      <c r="K25" s="6">
        <f>SUM(K23:K24)</f>
        <v>44</v>
      </c>
      <c r="L25" s="7">
        <f>L23</f>
        <v>18.239999999999998</v>
      </c>
      <c r="M25" s="7">
        <f>M23</f>
        <v>15.84</v>
      </c>
      <c r="N25" s="6">
        <f>SUM(N23:N24)</f>
        <v>25.6</v>
      </c>
      <c r="O25" s="6">
        <f>SUM(O23:O24)</f>
        <v>22.2</v>
      </c>
      <c r="P25" s="6">
        <f>SUM(P23:P24)</f>
        <v>77.240000000000009</v>
      </c>
      <c r="Q25" s="6">
        <f>SUM(Q23:Q24)</f>
        <v>18.560000000000002</v>
      </c>
    </row>
    <row r="26" spans="1:17">
      <c r="A26" s="4" t="s">
        <v>51</v>
      </c>
      <c r="B26" s="1">
        <f>SUM(B27:B28)</f>
        <v>335</v>
      </c>
      <c r="E26" s="23" t="s">
        <v>37</v>
      </c>
      <c r="F26" s="6">
        <f t="shared" ref="F26:Q26" si="7">F25+F21</f>
        <v>68.25</v>
      </c>
      <c r="G26" s="7">
        <f t="shared" si="7"/>
        <v>96.974999999999994</v>
      </c>
      <c r="H26" s="7">
        <f t="shared" si="7"/>
        <v>67.2</v>
      </c>
      <c r="I26" s="7">
        <f t="shared" si="7"/>
        <v>140.6</v>
      </c>
      <c r="J26" s="7">
        <f t="shared" si="7"/>
        <v>54</v>
      </c>
      <c r="K26" s="6">
        <f t="shared" si="7"/>
        <v>116</v>
      </c>
      <c r="L26" s="7">
        <f t="shared" si="7"/>
        <v>54.72</v>
      </c>
      <c r="M26" s="7">
        <f t="shared" si="7"/>
        <v>44.879999999999995</v>
      </c>
      <c r="N26" s="7">
        <f t="shared" si="7"/>
        <v>60.800000000000004</v>
      </c>
      <c r="O26" s="7">
        <f t="shared" si="7"/>
        <v>50.599999999999994</v>
      </c>
      <c r="P26" s="7">
        <f t="shared" si="7"/>
        <v>155.72000000000003</v>
      </c>
      <c r="Q26" s="7">
        <f t="shared" si="7"/>
        <v>39.680000000000007</v>
      </c>
    </row>
    <row r="27" spans="1:17">
      <c r="A27" s="4" t="s">
        <v>47</v>
      </c>
      <c r="B27" s="1">
        <v>170</v>
      </c>
      <c r="E27" s="23" t="s">
        <v>38</v>
      </c>
      <c r="F27" s="6"/>
      <c r="G27" s="7"/>
      <c r="H27" s="7">
        <f>H25/H13+H20</f>
        <v>134.4</v>
      </c>
      <c r="I27" s="7">
        <f>I25/I13+I20</f>
        <v>35.15</v>
      </c>
      <c r="J27" s="7">
        <f t="shared" ref="J27:Q27" si="8">J26/J13</f>
        <v>54</v>
      </c>
      <c r="K27" s="6">
        <f t="shared" si="8"/>
        <v>77.333333333333329</v>
      </c>
      <c r="L27" s="7">
        <f t="shared" si="8"/>
        <v>9.1199999999999992</v>
      </c>
      <c r="M27" s="7">
        <f t="shared" si="8"/>
        <v>7.4799999999999995</v>
      </c>
      <c r="N27" s="7">
        <f t="shared" si="8"/>
        <v>30.400000000000002</v>
      </c>
      <c r="O27" s="7">
        <f t="shared" si="8"/>
        <v>16.866666666666664</v>
      </c>
      <c r="P27" s="7">
        <f t="shared" si="8"/>
        <v>6.2288000000000014</v>
      </c>
      <c r="Q27" s="7">
        <f t="shared" si="8"/>
        <v>1.5872000000000002</v>
      </c>
    </row>
    <row r="28" spans="1:17">
      <c r="A28" s="4" t="s">
        <v>48</v>
      </c>
      <c r="B28" s="1">
        <v>165</v>
      </c>
      <c r="E28" s="23" t="s">
        <v>57</v>
      </c>
      <c r="F28" s="6"/>
      <c r="G28" s="7"/>
      <c r="H28" s="6">
        <f>H27+2*G26</f>
        <v>328.35</v>
      </c>
      <c r="I28" s="7">
        <f>I27+G26/4</f>
        <v>59.393749999999997</v>
      </c>
      <c r="J28" s="7">
        <f>J27+G26</f>
        <v>150.97499999999999</v>
      </c>
      <c r="K28" s="6">
        <f t="shared" ref="K28" si="9">K30</f>
        <v>0</v>
      </c>
      <c r="L28" s="7">
        <f>(L27+G26/6)</f>
        <v>25.282499999999999</v>
      </c>
      <c r="M28" s="7">
        <f>(M27+G26/6)</f>
        <v>23.642499999999998</v>
      </c>
      <c r="N28" s="7">
        <f>(N27+H26/6)</f>
        <v>41.6</v>
      </c>
      <c r="O28" s="7">
        <f>(O27+I26/6)</f>
        <v>40.299999999999997</v>
      </c>
      <c r="P28" s="7">
        <f>(P27+J26/6)</f>
        <v>15.228800000000001</v>
      </c>
      <c r="Q28" s="6">
        <f>F26/25+Q27</f>
        <v>4.3171999999999997</v>
      </c>
    </row>
    <row r="29" spans="1:17">
      <c r="A29" s="5" t="s">
        <v>50</v>
      </c>
      <c r="B29" s="1">
        <f>B25+B26</f>
        <v>3896.26</v>
      </c>
    </row>
    <row r="30" spans="1:17">
      <c r="A30" s="4" t="s">
        <v>80</v>
      </c>
      <c r="B30" s="1">
        <f>B29/50</f>
        <v>77.925200000000004</v>
      </c>
    </row>
    <row r="31" spans="1:17">
      <c r="A31" s="18" t="s">
        <v>60</v>
      </c>
      <c r="B31" s="18"/>
    </row>
    <row r="32" spans="1:17">
      <c r="A32" s="19"/>
      <c r="B32" s="19"/>
    </row>
    <row r="34" spans="1:3" ht="18">
      <c r="A34" s="17" t="s">
        <v>10</v>
      </c>
      <c r="B34" s="17" t="s">
        <v>61</v>
      </c>
      <c r="C34" s="17" t="s">
        <v>62</v>
      </c>
    </row>
    <row r="35" spans="1:3">
      <c r="A35" s="12" t="s">
        <v>63</v>
      </c>
      <c r="B35" s="12"/>
      <c r="C35" s="12"/>
    </row>
    <row r="36" spans="1:3">
      <c r="A36" s="1" t="s">
        <v>73</v>
      </c>
      <c r="B36" s="6">
        <f>M28</f>
        <v>23.642499999999998</v>
      </c>
      <c r="C36" s="6">
        <f>B36/12</f>
        <v>1.9702083333333331</v>
      </c>
    </row>
    <row r="37" spans="1:3">
      <c r="A37" s="1" t="s">
        <v>64</v>
      </c>
      <c r="B37" s="6">
        <f>3*L28</f>
        <v>75.847499999999997</v>
      </c>
      <c r="C37" s="6">
        <f t="shared" ref="C37:C42" si="10">B37/12</f>
        <v>6.3206249999999997</v>
      </c>
    </row>
    <row r="38" spans="1:3">
      <c r="A38" s="1" t="s">
        <v>65</v>
      </c>
      <c r="B38" s="6">
        <f>3*N28</f>
        <v>124.80000000000001</v>
      </c>
      <c r="C38" s="6">
        <f t="shared" si="10"/>
        <v>10.4</v>
      </c>
    </row>
    <row r="39" spans="1:3">
      <c r="A39" s="1" t="s">
        <v>66</v>
      </c>
      <c r="B39" s="6">
        <f>3*O28</f>
        <v>120.89999999999999</v>
      </c>
      <c r="C39" s="6">
        <f t="shared" si="10"/>
        <v>10.074999999999999</v>
      </c>
    </row>
    <row r="40" spans="1:3">
      <c r="A40" s="1" t="s">
        <v>67</v>
      </c>
      <c r="B40" s="6">
        <f>P28*28</f>
        <v>426.40640000000002</v>
      </c>
      <c r="C40" s="6">
        <f t="shared" si="10"/>
        <v>35.533866666666668</v>
      </c>
    </row>
    <row r="41" spans="1:3">
      <c r="A41" s="1" t="s">
        <v>68</v>
      </c>
      <c r="B41" s="6">
        <f>Q28*28</f>
        <v>120.88159999999999</v>
      </c>
      <c r="C41" s="6">
        <f t="shared" si="10"/>
        <v>10.073466666666667</v>
      </c>
    </row>
    <row r="42" spans="1:3" ht="42">
      <c r="A42" s="3" t="s">
        <v>69</v>
      </c>
      <c r="B42" s="6">
        <f>F26</f>
        <v>68.25</v>
      </c>
      <c r="C42" s="6">
        <f t="shared" si="10"/>
        <v>5.6875</v>
      </c>
    </row>
    <row r="43" spans="1:3">
      <c r="A43" s="1" t="s">
        <v>71</v>
      </c>
      <c r="B43" s="6">
        <f>SUM(B36:B42)</f>
        <v>960.72800000000007</v>
      </c>
      <c r="C43" s="6">
        <f>SUM(C36:C42)</f>
        <v>80.060666666666663</v>
      </c>
    </row>
    <row r="44" spans="1:3" ht="26" customHeight="1">
      <c r="A44" s="24" t="s">
        <v>72</v>
      </c>
      <c r="B44" s="25"/>
      <c r="C44" s="26"/>
    </row>
    <row r="45" spans="1:3">
      <c r="A45" s="1" t="s">
        <v>74</v>
      </c>
      <c r="B45" s="6">
        <v>135</v>
      </c>
      <c r="C45" s="6">
        <f>B45/12</f>
        <v>11.25</v>
      </c>
    </row>
    <row r="46" spans="1:3">
      <c r="A46" s="1" t="s">
        <v>75</v>
      </c>
      <c r="B46" s="6">
        <v>520</v>
      </c>
      <c r="C46" s="6">
        <f t="shared" ref="C46:C50" si="11">B46/12</f>
        <v>43.333333333333336</v>
      </c>
    </row>
    <row r="47" spans="1:3">
      <c r="A47" s="1" t="s">
        <v>76</v>
      </c>
      <c r="B47" s="6">
        <v>40.799999999999997</v>
      </c>
      <c r="C47" s="6">
        <f t="shared" si="11"/>
        <v>3.4</v>
      </c>
    </row>
    <row r="48" spans="1:3" ht="28">
      <c r="A48" s="3" t="s">
        <v>77</v>
      </c>
      <c r="B48" s="6">
        <v>257.3</v>
      </c>
      <c r="C48" s="6">
        <f t="shared" si="11"/>
        <v>21.441666666666666</v>
      </c>
    </row>
    <row r="49" spans="1:3">
      <c r="A49" s="1" t="s">
        <v>63</v>
      </c>
      <c r="B49" s="6">
        <f>B43</f>
        <v>960.72800000000007</v>
      </c>
      <c r="C49" s="6">
        <f t="shared" si="11"/>
        <v>80.060666666666677</v>
      </c>
    </row>
    <row r="50" spans="1:3">
      <c r="A50" s="4" t="s">
        <v>71</v>
      </c>
      <c r="B50" s="6">
        <f>SUM(B45:B49)</f>
        <v>1913.828</v>
      </c>
      <c r="C50" s="8">
        <f t="shared" si="11"/>
        <v>159.48566666666667</v>
      </c>
    </row>
    <row r="51" spans="1:3">
      <c r="A51" s="20" t="s">
        <v>78</v>
      </c>
      <c r="B51" s="21"/>
      <c r="C51" s="22">
        <f>C50*0.43</f>
        <v>68.578836666666675</v>
      </c>
    </row>
  </sheetData>
  <mergeCells count="7">
    <mergeCell ref="E22:Q22"/>
    <mergeCell ref="A35:C35"/>
    <mergeCell ref="A44:C44"/>
    <mergeCell ref="A1:B2"/>
    <mergeCell ref="E1:Q2"/>
    <mergeCell ref="A3:B3"/>
    <mergeCell ref="A31:B32"/>
  </mergeCells>
  <pageMargins left="0.7" right="0.7" top="0.75" bottom="0.75" header="0.3" footer="0.3"/>
  <pageSetup paperSize="9" orientation="portrait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Koszt produkcji kiszonki z kuku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Bromberek</dc:creator>
  <cp:lastModifiedBy>Marcin Jajor</cp:lastModifiedBy>
  <dcterms:created xsi:type="dcterms:W3CDTF">2016-05-26T20:41:20Z</dcterms:created>
  <dcterms:modified xsi:type="dcterms:W3CDTF">2016-07-13T10:58:41Z</dcterms:modified>
</cp:coreProperties>
</file>